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jenni\Downloads\"/>
    </mc:Choice>
  </mc:AlternateContent>
  <xr:revisionPtr revIDLastSave="0" documentId="8_{93C0CFCD-6C7E-470A-909F-FE5A41240B53}" xr6:coauthVersionLast="47" xr6:coauthVersionMax="47" xr10:uidLastSave="{00000000-0000-0000-0000-000000000000}"/>
  <bookViews>
    <workbookView xWindow="-98" yWindow="-98" windowWidth="19396" windowHeight="11475" tabRatio="500" xr2:uid="{00000000-000D-0000-FFFF-FFFF00000000}"/>
  </bookViews>
  <sheets>
    <sheet name="Start Here" sheetId="1" r:id="rId1"/>
    <sheet name="Deal Analyzer" sheetId="2" r:id="rId2"/>
    <sheet name="Strategy Comparison" sheetId="3" r:id="rId3"/>
    <sheet name="5-Year Projection" sheetId="4" r:id="rId4"/>
    <sheet name="Loan (Acquisition)" sheetId="5" r:id="rId5"/>
    <sheet name="Refinance Loan" sheetId="6" r:id="rId6"/>
    <sheet name="STR Seasonality" sheetId="7" r:id="rId7"/>
    <sheet name="Due Diligence Checklist" sheetId="8" r:id="rId8"/>
  </sheets>
  <calcPr calcId="181029"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C70" i="8" l="1"/>
  <c r="C57" i="8"/>
  <c r="C44" i="8"/>
  <c r="C30" i="8"/>
  <c r="C14" i="8"/>
  <c r="E16" i="7"/>
  <c r="E15" i="7"/>
  <c r="E14" i="7"/>
  <c r="E13" i="7"/>
  <c r="E12" i="7"/>
  <c r="E11" i="7"/>
  <c r="E10" i="7"/>
  <c r="E9" i="7"/>
  <c r="E8" i="7"/>
  <c r="E7" i="7"/>
  <c r="E6" i="7"/>
  <c r="E5" i="7"/>
  <c r="B5" i="6"/>
  <c r="B4" i="6"/>
  <c r="B3" i="6"/>
  <c r="B5" i="5"/>
  <c r="B4" i="5"/>
  <c r="G13" i="4"/>
  <c r="F13" i="4"/>
  <c r="E13" i="4"/>
  <c r="D13" i="4"/>
  <c r="C13" i="4"/>
  <c r="N15" i="3"/>
  <c r="N13" i="3"/>
  <c r="N6" i="3"/>
  <c r="M6" i="3"/>
  <c r="L6" i="3"/>
  <c r="K6" i="3"/>
  <c r="J6" i="3"/>
  <c r="D47" i="2"/>
  <c r="H39" i="2"/>
  <c r="H36" i="2"/>
  <c r="H35" i="2"/>
  <c r="K25" i="2"/>
  <c r="K22" i="2"/>
  <c r="D15" i="2"/>
  <c r="H14" i="2"/>
  <c r="G14" i="2"/>
  <c r="D14" i="2"/>
  <c r="K8" i="2"/>
  <c r="F16" i="7" l="1"/>
  <c r="F5" i="7"/>
  <c r="B7" i="6"/>
  <c r="G5" i="4"/>
  <c r="D5" i="4"/>
  <c r="K27" i="2"/>
  <c r="D26" i="2"/>
  <c r="F14" i="7"/>
  <c r="F12" i="7"/>
  <c r="E5" i="4"/>
  <c r="C5" i="4"/>
  <c r="M12" i="3"/>
  <c r="K26" i="2"/>
  <c r="F9" i="7"/>
  <c r="C15" i="6"/>
  <c r="A15" i="6"/>
  <c r="G18" i="3"/>
  <c r="N12" i="3"/>
  <c r="F8" i="7"/>
  <c r="F7" i="7"/>
  <c r="A15" i="5"/>
  <c r="C20" i="4"/>
  <c r="C19" i="4"/>
  <c r="J12" i="3"/>
  <c r="N2" i="3"/>
  <c r="N3" i="3" s="1"/>
  <c r="M2" i="3"/>
  <c r="M3" i="3" s="1"/>
  <c r="K2" i="3"/>
  <c r="K3" i="3" s="1"/>
  <c r="J2" i="3"/>
  <c r="J3" i="3" s="1"/>
  <c r="F15" i="7"/>
  <c r="F13" i="7"/>
  <c r="F11" i="7"/>
  <c r="F10" i="7"/>
  <c r="F6" i="7"/>
  <c r="K12" i="3"/>
  <c r="F5" i="4"/>
  <c r="K9" i="2"/>
  <c r="F18" i="7" l="1"/>
  <c r="F20" i="7"/>
  <c r="H42" i="2"/>
  <c r="B10" i="6"/>
  <c r="G6" i="4"/>
  <c r="D6" i="4"/>
  <c r="D7" i="4"/>
  <c r="D16" i="2"/>
  <c r="B3" i="5"/>
  <c r="H40" i="2"/>
  <c r="E6" i="4"/>
  <c r="E7" i="4"/>
  <c r="C6" i="4"/>
  <c r="C7" i="4"/>
  <c r="F13" i="3"/>
  <c r="F15" i="3"/>
  <c r="F16" i="3"/>
  <c r="F12" i="3"/>
  <c r="F17" i="3"/>
  <c r="F11" i="3"/>
  <c r="M13" i="3"/>
  <c r="F14" i="3"/>
  <c r="F9" i="3"/>
  <c r="F10" i="3"/>
  <c r="B15" i="6"/>
  <c r="D15" i="6"/>
  <c r="E15" i="6"/>
  <c r="F15" i="6"/>
  <c r="G15" i="6"/>
  <c r="A16" i="6"/>
  <c r="G13" i="3"/>
  <c r="G14" i="3"/>
  <c r="G15" i="3"/>
  <c r="G16" i="3"/>
  <c r="G17" i="3"/>
  <c r="G12" i="3"/>
  <c r="G9" i="3"/>
  <c r="G11" i="3"/>
  <c r="G10" i="3"/>
  <c r="B15" i="5"/>
  <c r="A16" i="5"/>
  <c r="C13" i="3"/>
  <c r="J13" i="3"/>
  <c r="C14" i="3"/>
  <c r="C10" i="3"/>
  <c r="C11" i="3"/>
  <c r="C16" i="3"/>
  <c r="C9" i="3"/>
  <c r="C12" i="3"/>
  <c r="C15" i="3"/>
  <c r="C17" i="3"/>
  <c r="N4" i="3"/>
  <c r="M4" i="3"/>
  <c r="K4" i="3"/>
  <c r="K5" i="3"/>
  <c r="J4" i="3"/>
  <c r="J5" i="3"/>
  <c r="D17" i="3"/>
  <c r="D9" i="3"/>
  <c r="D10" i="3"/>
  <c r="D13" i="3"/>
  <c r="K13" i="3"/>
  <c r="D14" i="3"/>
  <c r="D15" i="3"/>
  <c r="D16" i="3"/>
  <c r="D12" i="3"/>
  <c r="D11" i="3"/>
  <c r="F6" i="4"/>
  <c r="K10" i="2"/>
  <c r="L12" i="3" l="1"/>
  <c r="L2" i="3"/>
  <c r="L3" i="3" s="1"/>
  <c r="H15" i="2"/>
  <c r="D19" i="2"/>
  <c r="D18" i="2"/>
  <c r="D20" i="2" s="1"/>
  <c r="K20" i="2" s="1"/>
  <c r="B7" i="5"/>
  <c r="C15" i="5"/>
  <c r="B16" i="6"/>
  <c r="C16" i="6"/>
  <c r="D16" i="6"/>
  <c r="E16" i="6"/>
  <c r="F16" i="6"/>
  <c r="A17" i="6"/>
  <c r="B16" i="5"/>
  <c r="A17" i="5"/>
  <c r="K10" i="3"/>
  <c r="K11" i="3"/>
  <c r="K7" i="3"/>
  <c r="J10" i="3"/>
  <c r="J11" i="3"/>
  <c r="J7" i="3"/>
  <c r="H27" i="2"/>
  <c r="M5" i="3"/>
  <c r="F7" i="4"/>
  <c r="G7" i="4"/>
  <c r="N5" i="3"/>
  <c r="L13" i="3" l="1"/>
  <c r="D4" i="3" s="1"/>
  <c r="E14" i="3"/>
  <c r="E9" i="3"/>
  <c r="E10" i="3"/>
  <c r="E13" i="3"/>
  <c r="E15" i="3"/>
  <c r="E16" i="3"/>
  <c r="E11" i="3"/>
  <c r="E17" i="3"/>
  <c r="E12" i="3"/>
  <c r="L4" i="3"/>
  <c r="L5" i="3"/>
  <c r="N8" i="3"/>
  <c r="K8" i="3"/>
  <c r="K9" i="3" s="1"/>
  <c r="L8" i="3"/>
  <c r="M8" i="3"/>
  <c r="H41" i="2"/>
  <c r="H44" i="2" s="1"/>
  <c r="J8" i="3"/>
  <c r="J9" i="3" s="1"/>
  <c r="D27" i="2"/>
  <c r="B10" i="5"/>
  <c r="D15" i="5"/>
  <c r="E15" i="5"/>
  <c r="B17" i="6"/>
  <c r="A18" i="6"/>
  <c r="B17" i="5"/>
  <c r="A18" i="5"/>
  <c r="C8" i="4"/>
  <c r="C9" i="4" s="1"/>
  <c r="K11" i="2"/>
  <c r="K12" i="2" s="1"/>
  <c r="K28" i="2"/>
  <c r="F8" i="4"/>
  <c r="F9" i="4" s="1"/>
  <c r="E8" i="4"/>
  <c r="E9" i="4" s="1"/>
  <c r="D8" i="4"/>
  <c r="D9" i="4" s="1"/>
  <c r="G8" i="4"/>
  <c r="G9" i="4" s="1"/>
  <c r="K17" i="2"/>
  <c r="H43" i="2"/>
  <c r="M11" i="3"/>
  <c r="M10" i="3"/>
  <c r="M7" i="3"/>
  <c r="N7" i="3"/>
  <c r="N10" i="3"/>
  <c r="N11" i="3"/>
  <c r="G16" i="6"/>
  <c r="L7" i="3" l="1"/>
  <c r="L9" i="3" s="1"/>
  <c r="L11" i="3"/>
  <c r="L10" i="3"/>
  <c r="K29" i="2"/>
  <c r="D46" i="2"/>
  <c r="D48" i="2" s="1"/>
  <c r="F10" i="4"/>
  <c r="F11" i="4" s="1"/>
  <c r="K13" i="2"/>
  <c r="D10" i="4"/>
  <c r="D11" i="4" s="1"/>
  <c r="G10" i="4"/>
  <c r="G11" i="4" s="1"/>
  <c r="C10" i="4"/>
  <c r="C11" i="4" s="1"/>
  <c r="E10" i="4"/>
  <c r="E11" i="4" s="1"/>
  <c r="B18" i="6"/>
  <c r="A19" i="6"/>
  <c r="B18" i="5"/>
  <c r="A19" i="5"/>
  <c r="F15" i="5"/>
  <c r="C17" i="6"/>
  <c r="M9" i="3"/>
  <c r="N9" i="3"/>
  <c r="K19" i="2" l="1"/>
  <c r="K14" i="2"/>
  <c r="B19" i="6"/>
  <c r="A20" i="6"/>
  <c r="B19" i="5"/>
  <c r="A20" i="5"/>
  <c r="G15" i="5"/>
  <c r="C16" i="5" s="1"/>
  <c r="E17" i="6"/>
  <c r="D17" i="6"/>
  <c r="F17" i="6" s="1"/>
  <c r="C18" i="4"/>
  <c r="C25" i="4"/>
  <c r="C12" i="4"/>
  <c r="D12" i="4" s="1"/>
  <c r="E12" i="4" s="1"/>
  <c r="F12" i="4" s="1"/>
  <c r="G12" i="4" s="1"/>
  <c r="K15" i="2" l="1"/>
  <c r="K18" i="2"/>
  <c r="B20" i="6"/>
  <c r="A21" i="6"/>
  <c r="B20" i="5"/>
  <c r="A21" i="5"/>
  <c r="E16" i="5"/>
  <c r="D16" i="5"/>
  <c r="F16" i="5" s="1"/>
  <c r="G17" i="6"/>
  <c r="C18" i="6" s="1"/>
  <c r="B21" i="6" l="1"/>
  <c r="A22" i="6"/>
  <c r="B21" i="5"/>
  <c r="A22" i="5"/>
  <c r="D18" i="6"/>
  <c r="E18" i="6"/>
  <c r="G16" i="5"/>
  <c r="C17" i="5" s="1"/>
  <c r="B22" i="6" l="1"/>
  <c r="A23" i="6"/>
  <c r="A23" i="5"/>
  <c r="B22" i="5"/>
  <c r="E17" i="5"/>
  <c r="D17" i="5"/>
  <c r="F18" i="6"/>
  <c r="B23" i="6" l="1"/>
  <c r="A24" i="6"/>
  <c r="A24" i="5"/>
  <c r="B23" i="5"/>
  <c r="G18" i="6"/>
  <c r="C19" i="6" s="1"/>
  <c r="F17" i="5"/>
  <c r="B24" i="6" l="1"/>
  <c r="A25" i="6"/>
  <c r="B24" i="5"/>
  <c r="A25" i="5"/>
  <c r="D19" i="6"/>
  <c r="E19" i="6"/>
  <c r="G17" i="5"/>
  <c r="C18" i="5" s="1"/>
  <c r="B25" i="6" l="1"/>
  <c r="A26" i="6"/>
  <c r="B25" i="5"/>
  <c r="A26" i="5"/>
  <c r="E18" i="5"/>
  <c r="D18" i="5"/>
  <c r="F19" i="6"/>
  <c r="G19" i="6" s="1"/>
  <c r="C20" i="6" s="1"/>
  <c r="B26" i="6" l="1"/>
  <c r="A27" i="6"/>
  <c r="B26" i="5"/>
  <c r="A27" i="5"/>
  <c r="D20" i="6"/>
  <c r="F20" i="6" s="1"/>
  <c r="E20" i="6"/>
  <c r="F18" i="5"/>
  <c r="B27" i="6" l="1"/>
  <c r="A28" i="6"/>
  <c r="A28" i="5"/>
  <c r="B27" i="5"/>
  <c r="G18" i="5"/>
  <c r="C19" i="5" s="1"/>
  <c r="G20" i="6"/>
  <c r="C21" i="6" s="1"/>
  <c r="B28" i="6" l="1"/>
  <c r="A29" i="6"/>
  <c r="B28" i="5"/>
  <c r="A29" i="5"/>
  <c r="E19" i="5"/>
  <c r="D19" i="5"/>
  <c r="F19" i="5" s="1"/>
  <c r="D21" i="6"/>
  <c r="E21" i="6"/>
  <c r="B29" i="6" l="1"/>
  <c r="A30" i="6"/>
  <c r="B29" i="5"/>
  <c r="A30" i="5"/>
  <c r="F21" i="6"/>
  <c r="G21" i="6" s="1"/>
  <c r="C22" i="6" s="1"/>
  <c r="G19" i="5"/>
  <c r="C20" i="5" s="1"/>
  <c r="B30" i="6" l="1"/>
  <c r="A31" i="6"/>
  <c r="B30" i="5"/>
  <c r="A31" i="5"/>
  <c r="D22" i="6"/>
  <c r="F22" i="6" s="1"/>
  <c r="E22" i="6"/>
  <c r="E20" i="5"/>
  <c r="D20" i="5"/>
  <c r="F20" i="5" s="1"/>
  <c r="B31" i="6" l="1"/>
  <c r="A32" i="6"/>
  <c r="B31" i="5"/>
  <c r="A32" i="5"/>
  <c r="G22" i="6"/>
  <c r="C23" i="6" s="1"/>
  <c r="G20" i="5"/>
  <c r="C21" i="5" s="1"/>
  <c r="B32" i="6" l="1"/>
  <c r="A33" i="6"/>
  <c r="B32" i="5"/>
  <c r="A33" i="5"/>
  <c r="D23" i="6"/>
  <c r="E23" i="6"/>
  <c r="E21" i="5"/>
  <c r="D21" i="5"/>
  <c r="F21" i="5" s="1"/>
  <c r="B33" i="6" l="1"/>
  <c r="A34" i="6"/>
  <c r="A34" i="5"/>
  <c r="B33" i="5"/>
  <c r="F23" i="6"/>
  <c r="G23" i="6" s="1"/>
  <c r="C24" i="6" s="1"/>
  <c r="G21" i="5"/>
  <c r="C22" i="5" s="1"/>
  <c r="B34" i="6" l="1"/>
  <c r="A35" i="6"/>
  <c r="B34" i="5"/>
  <c r="A35" i="5"/>
  <c r="D24" i="6"/>
  <c r="E24" i="6"/>
  <c r="D22" i="5"/>
  <c r="E22" i="5"/>
  <c r="B35" i="6" l="1"/>
  <c r="A36" i="6"/>
  <c r="B35" i="5"/>
  <c r="A36" i="5"/>
  <c r="F24" i="6"/>
  <c r="G24" i="6" s="1"/>
  <c r="C25" i="6" s="1"/>
  <c r="F22" i="5"/>
  <c r="G22" i="5" s="1"/>
  <c r="C23" i="5" s="1"/>
  <c r="B36" i="6" l="1"/>
  <c r="A37" i="6"/>
  <c r="A37" i="5"/>
  <c r="B36" i="5"/>
  <c r="D25" i="6"/>
  <c r="E25" i="6"/>
  <c r="E23" i="5"/>
  <c r="D23" i="5"/>
  <c r="B37" i="6" l="1"/>
  <c r="A38" i="6"/>
  <c r="B37" i="5"/>
  <c r="A38" i="5"/>
  <c r="F25" i="6"/>
  <c r="G25" i="6" s="1"/>
  <c r="C26" i="6" s="1"/>
  <c r="F23" i="5"/>
  <c r="G23" i="5" s="1"/>
  <c r="C24" i="5" s="1"/>
  <c r="B38" i="6" l="1"/>
  <c r="A39" i="6"/>
  <c r="B38" i="5"/>
  <c r="A39" i="5"/>
  <c r="D26" i="6"/>
  <c r="E26" i="6"/>
  <c r="B9" i="6" s="1"/>
  <c r="E24" i="5"/>
  <c r="D24" i="5"/>
  <c r="F24" i="5" s="1"/>
  <c r="B39" i="6" l="1"/>
  <c r="A40" i="6"/>
  <c r="B39" i="5"/>
  <c r="A40" i="5"/>
  <c r="F26" i="6"/>
  <c r="G24" i="5"/>
  <c r="C25" i="5" s="1"/>
  <c r="B40" i="6" l="1"/>
  <c r="A41" i="6"/>
  <c r="B40" i="5"/>
  <c r="A41" i="5"/>
  <c r="G26" i="6"/>
  <c r="C27" i="6" s="1"/>
  <c r="B8" i="6"/>
  <c r="E25" i="5"/>
  <c r="D25" i="5"/>
  <c r="B41" i="6" l="1"/>
  <c r="A42" i="6"/>
  <c r="B41" i="5"/>
  <c r="A42" i="5"/>
  <c r="D27" i="6"/>
  <c r="E27" i="6"/>
  <c r="F25" i="5"/>
  <c r="G25" i="5" s="1"/>
  <c r="C26" i="5" s="1"/>
  <c r="B42" i="6" l="1"/>
  <c r="A43" i="6"/>
  <c r="A43" i="5"/>
  <c r="B42" i="5"/>
  <c r="E26" i="5"/>
  <c r="B9" i="5" s="1"/>
  <c r="D26" i="5"/>
  <c r="F26" i="5" s="1"/>
  <c r="B8" i="5" s="1"/>
  <c r="F27" i="6"/>
  <c r="G27" i="6" s="1"/>
  <c r="C28" i="6" s="1"/>
  <c r="B43" i="6" l="1"/>
  <c r="A44" i="6"/>
  <c r="B43" i="5"/>
  <c r="A44" i="5"/>
  <c r="K21" i="2"/>
  <c r="K23" i="2"/>
  <c r="D28" i="6"/>
  <c r="E28" i="6"/>
  <c r="G26" i="5"/>
  <c r="B44" i="6" l="1"/>
  <c r="A45" i="6"/>
  <c r="B44" i="5"/>
  <c r="A45" i="5"/>
  <c r="C14" i="4"/>
  <c r="C15" i="4" s="1"/>
  <c r="C27" i="5"/>
  <c r="F28" i="6"/>
  <c r="G28" i="6" s="1"/>
  <c r="C29" i="6" s="1"/>
  <c r="B45" i="6" l="1"/>
  <c r="A46" i="6"/>
  <c r="B45" i="5"/>
  <c r="A46" i="5"/>
  <c r="D27" i="5"/>
  <c r="F27" i="5" s="1"/>
  <c r="E27" i="5"/>
  <c r="D29" i="6"/>
  <c r="E29" i="6"/>
  <c r="B46" i="6" l="1"/>
  <c r="A47" i="6"/>
  <c r="B46" i="5"/>
  <c r="A47" i="5"/>
  <c r="G27" i="5"/>
  <c r="C28" i="5" s="1"/>
  <c r="F29" i="6"/>
  <c r="G29" i="6" s="1"/>
  <c r="C30" i="6" s="1"/>
  <c r="B47" i="6" l="1"/>
  <c r="A48" i="6"/>
  <c r="B47" i="5"/>
  <c r="A48" i="5"/>
  <c r="E28" i="5"/>
  <c r="D28" i="5"/>
  <c r="F28" i="5" s="1"/>
  <c r="D30" i="6"/>
  <c r="E30" i="6"/>
  <c r="B48" i="6" l="1"/>
  <c r="A49" i="6"/>
  <c r="B48" i="5"/>
  <c r="A49" i="5"/>
  <c r="G28" i="5"/>
  <c r="C29" i="5" s="1"/>
  <c r="F30" i="6"/>
  <c r="G30" i="6" s="1"/>
  <c r="C31" i="6" s="1"/>
  <c r="B49" i="6" l="1"/>
  <c r="A50" i="6"/>
  <c r="B49" i="5"/>
  <c r="A50" i="5"/>
  <c r="D29" i="5"/>
  <c r="E29" i="5"/>
  <c r="D31" i="6"/>
  <c r="E31" i="6"/>
  <c r="B50" i="6" l="1"/>
  <c r="A51" i="6"/>
  <c r="B50" i="5"/>
  <c r="A51" i="5"/>
  <c r="F29" i="5"/>
  <c r="G29" i="5" s="1"/>
  <c r="C30" i="5" s="1"/>
  <c r="F31" i="6"/>
  <c r="G31" i="6" s="1"/>
  <c r="C32" i="6" s="1"/>
  <c r="B51" i="6" l="1"/>
  <c r="A52" i="6"/>
  <c r="B51" i="5"/>
  <c r="A52" i="5"/>
  <c r="D30" i="5"/>
  <c r="E30" i="5"/>
  <c r="D32" i="6"/>
  <c r="E32" i="6"/>
  <c r="B52" i="6" l="1"/>
  <c r="A53" i="6"/>
  <c r="B52" i="5"/>
  <c r="A53" i="5"/>
  <c r="F30" i="5"/>
  <c r="G30" i="5" s="1"/>
  <c r="C31" i="5" s="1"/>
  <c r="F32" i="6"/>
  <c r="G32" i="6" s="1"/>
  <c r="C33" i="6" s="1"/>
  <c r="B53" i="6" l="1"/>
  <c r="A54" i="6"/>
  <c r="A54" i="5"/>
  <c r="B53" i="5"/>
  <c r="D31" i="5"/>
  <c r="F31" i="5" s="1"/>
  <c r="E31" i="5"/>
  <c r="D33" i="6"/>
  <c r="E33" i="6"/>
  <c r="B54" i="6" l="1"/>
  <c r="A55" i="6"/>
  <c r="B54" i="5"/>
  <c r="A55" i="5"/>
  <c r="G31" i="5"/>
  <c r="C32" i="5" s="1"/>
  <c r="F33" i="6"/>
  <c r="G33" i="6" s="1"/>
  <c r="C34" i="6" s="1"/>
  <c r="B55" i="6" l="1"/>
  <c r="A56" i="6"/>
  <c r="B55" i="5"/>
  <c r="A56" i="5"/>
  <c r="E32" i="5"/>
  <c r="D32" i="5"/>
  <c r="F32" i="5" s="1"/>
  <c r="G32" i="5"/>
  <c r="C33" i="5" s="1"/>
  <c r="D34" i="6"/>
  <c r="F34" i="6" s="1"/>
  <c r="E34" i="6"/>
  <c r="B56" i="6" l="1"/>
  <c r="A57" i="6"/>
  <c r="B56" i="5"/>
  <c r="A57" i="5"/>
  <c r="D33" i="5"/>
  <c r="E33" i="5"/>
  <c r="G34" i="6"/>
  <c r="C35" i="6" s="1"/>
  <c r="B57" i="6" l="1"/>
  <c r="A58" i="6"/>
  <c r="A58" i="5"/>
  <c r="B57" i="5"/>
  <c r="D35" i="6"/>
  <c r="E35" i="6"/>
  <c r="F33" i="5"/>
  <c r="G33" i="5" s="1"/>
  <c r="C34" i="5" s="1"/>
  <c r="B58" i="6" l="1"/>
  <c r="A59" i="6"/>
  <c r="A59" i="5"/>
  <c r="B58" i="5"/>
  <c r="D34" i="5"/>
  <c r="E34" i="5"/>
  <c r="F35" i="6"/>
  <c r="G35" i="6" s="1"/>
  <c r="C36" i="6" s="1"/>
  <c r="B59" i="6" l="1"/>
  <c r="A60" i="6"/>
  <c r="A60" i="5"/>
  <c r="B59" i="5"/>
  <c r="D36" i="6"/>
  <c r="E36" i="6"/>
  <c r="F34" i="5"/>
  <c r="G34" i="5" s="1"/>
  <c r="C35" i="5" s="1"/>
  <c r="B60" i="6" l="1"/>
  <c r="A61" i="6"/>
  <c r="A61" i="5"/>
  <c r="B60" i="5"/>
  <c r="E35" i="5"/>
  <c r="D35" i="5"/>
  <c r="F35" i="5" s="1"/>
  <c r="F36" i="6"/>
  <c r="G36" i="6" s="1"/>
  <c r="C37" i="6" s="1"/>
  <c r="B61" i="6" l="1"/>
  <c r="A62" i="6"/>
  <c r="A62" i="5"/>
  <c r="B61" i="5"/>
  <c r="D37" i="6"/>
  <c r="E37" i="6"/>
  <c r="G35" i="5"/>
  <c r="C36" i="5" s="1"/>
  <c r="B62" i="6" l="1"/>
  <c r="A63" i="6"/>
  <c r="A63" i="5"/>
  <c r="B62" i="5"/>
  <c r="D36" i="5"/>
  <c r="E36" i="5"/>
  <c r="F37" i="6"/>
  <c r="G37" i="6" s="1"/>
  <c r="C38" i="6" s="1"/>
  <c r="B63" i="6" l="1"/>
  <c r="A64" i="6"/>
  <c r="B63" i="5"/>
  <c r="A64" i="5"/>
  <c r="E38" i="6"/>
  <c r="D38" i="6"/>
  <c r="F36" i="5"/>
  <c r="G36" i="5" s="1"/>
  <c r="C37" i="5" s="1"/>
  <c r="A65" i="6" l="1"/>
  <c r="B64" i="6"/>
  <c r="A65" i="5"/>
  <c r="B64" i="5"/>
  <c r="E37" i="5"/>
  <c r="D37" i="5"/>
  <c r="F37" i="5" s="1"/>
  <c r="F38" i="6"/>
  <c r="G38" i="6" s="1"/>
  <c r="C39" i="6" s="1"/>
  <c r="B65" i="6" l="1"/>
  <c r="A66" i="6"/>
  <c r="A66" i="5"/>
  <c r="B65" i="5"/>
  <c r="D39" i="6"/>
  <c r="F39" i="6" s="1"/>
  <c r="E39" i="6"/>
  <c r="G37" i="5"/>
  <c r="C38" i="5" s="1"/>
  <c r="B66" i="6" l="1"/>
  <c r="A67" i="6"/>
  <c r="A67" i="5"/>
  <c r="B66" i="5"/>
  <c r="E38" i="5"/>
  <c r="D38" i="5"/>
  <c r="G39" i="6"/>
  <c r="C40" i="6" s="1"/>
  <c r="A68" i="6" l="1"/>
  <c r="B67" i="6"/>
  <c r="A68" i="5"/>
  <c r="B67" i="5"/>
  <c r="D40" i="6"/>
  <c r="E40" i="6"/>
  <c r="F38" i="5"/>
  <c r="G38" i="5" s="1"/>
  <c r="A69" i="6" l="1"/>
  <c r="B68" i="6"/>
  <c r="A69" i="5"/>
  <c r="B68" i="5"/>
  <c r="D14" i="4"/>
  <c r="D15" i="4" s="1"/>
  <c r="C39" i="5"/>
  <c r="F40" i="6"/>
  <c r="G40" i="6" s="1"/>
  <c r="C41" i="6" s="1"/>
  <c r="B69" i="6" l="1"/>
  <c r="A70" i="6"/>
  <c r="A70" i="5"/>
  <c r="B69" i="5"/>
  <c r="D39" i="5"/>
  <c r="E39" i="5"/>
  <c r="D41" i="6"/>
  <c r="F41" i="6" s="1"/>
  <c r="E41" i="6"/>
  <c r="A71" i="6" l="1"/>
  <c r="B70" i="6"/>
  <c r="B70" i="5"/>
  <c r="A71" i="5"/>
  <c r="F39" i="5"/>
  <c r="G39" i="5" s="1"/>
  <c r="C40" i="5" s="1"/>
  <c r="G41" i="6"/>
  <c r="C42" i="6" s="1"/>
  <c r="A72" i="6" l="1"/>
  <c r="B71" i="6"/>
  <c r="B71" i="5"/>
  <c r="A72" i="5"/>
  <c r="E40" i="5"/>
  <c r="D40" i="5"/>
  <c r="F40" i="5" s="1"/>
  <c r="D42" i="6"/>
  <c r="E42" i="6"/>
  <c r="A73" i="6" l="1"/>
  <c r="B72" i="6"/>
  <c r="B72" i="5"/>
  <c r="A73" i="5"/>
  <c r="G40" i="5"/>
  <c r="C41" i="5" s="1"/>
  <c r="F42" i="6"/>
  <c r="G42" i="6" s="1"/>
  <c r="C43" i="6" s="1"/>
  <c r="A74" i="6" l="1"/>
  <c r="B73" i="6"/>
  <c r="B73" i="5"/>
  <c r="A74" i="5"/>
  <c r="E41" i="5"/>
  <c r="D41" i="5"/>
  <c r="F41" i="5" s="1"/>
  <c r="D43" i="6"/>
  <c r="E43" i="6"/>
  <c r="A75" i="6" l="1"/>
  <c r="B74" i="6"/>
  <c r="B74" i="5"/>
  <c r="A75" i="5"/>
  <c r="F43" i="6"/>
  <c r="G43" i="6" s="1"/>
  <c r="C44" i="6" s="1"/>
  <c r="G41" i="5"/>
  <c r="C42" i="5" s="1"/>
  <c r="B75" i="6" l="1"/>
  <c r="A76" i="6"/>
  <c r="B75" i="5"/>
  <c r="A76" i="5"/>
  <c r="D44" i="6"/>
  <c r="E44" i="6"/>
  <c r="E42" i="5"/>
  <c r="D42" i="5"/>
  <c r="F42" i="5" s="1"/>
  <c r="G42" i="5"/>
  <c r="C43" i="5" s="1"/>
  <c r="A77" i="6" l="1"/>
  <c r="B76" i="6"/>
  <c r="B76" i="5"/>
  <c r="A77" i="5"/>
  <c r="E43" i="5"/>
  <c r="D43" i="5"/>
  <c r="F43" i="5" s="1"/>
  <c r="F44" i="6"/>
  <c r="G44" i="6" s="1"/>
  <c r="C45" i="6" s="1"/>
  <c r="B77" i="6" l="1"/>
  <c r="A78" i="6"/>
  <c r="A78" i="5"/>
  <c r="B77" i="5"/>
  <c r="D45" i="6"/>
  <c r="F45" i="6" s="1"/>
  <c r="E45" i="6"/>
  <c r="G43" i="5"/>
  <c r="C44" i="5" s="1"/>
  <c r="A79" i="6" l="1"/>
  <c r="B78" i="6"/>
  <c r="B78" i="5"/>
  <c r="A79" i="5"/>
  <c r="E44" i="5"/>
  <c r="D44" i="5"/>
  <c r="F44" i="5" s="1"/>
  <c r="G45" i="6"/>
  <c r="C46" i="6" s="1"/>
  <c r="B79" i="6" l="1"/>
  <c r="A80" i="6"/>
  <c r="B79" i="5"/>
  <c r="A80" i="5"/>
  <c r="D46" i="6"/>
  <c r="E46" i="6"/>
  <c r="G44" i="5"/>
  <c r="C45" i="5" s="1"/>
  <c r="B80" i="6" l="1"/>
  <c r="A81" i="6"/>
  <c r="B80" i="5"/>
  <c r="A81" i="5"/>
  <c r="E45" i="5"/>
  <c r="D45" i="5"/>
  <c r="F45" i="5" s="1"/>
  <c r="F46" i="6"/>
  <c r="G46" i="6" s="1"/>
  <c r="C47" i="6" s="1"/>
  <c r="A82" i="6" l="1"/>
  <c r="B81" i="6"/>
  <c r="A82" i="5"/>
  <c r="B81" i="5"/>
  <c r="D47" i="6"/>
  <c r="F47" i="6" s="1"/>
  <c r="E47" i="6"/>
  <c r="G45" i="5"/>
  <c r="C46" i="5" s="1"/>
  <c r="B82" i="6" l="1"/>
  <c r="A83" i="6"/>
  <c r="B82" i="5"/>
  <c r="A83" i="5"/>
  <c r="D46" i="5"/>
  <c r="F46" i="5" s="1"/>
  <c r="E46" i="5"/>
  <c r="G47" i="6"/>
  <c r="C48" i="6" s="1"/>
  <c r="B83" i="6" l="1"/>
  <c r="A84" i="6"/>
  <c r="B83" i="5"/>
  <c r="A84" i="5"/>
  <c r="D48" i="6"/>
  <c r="E48" i="6"/>
  <c r="G46" i="5"/>
  <c r="C47" i="5" s="1"/>
  <c r="A85" i="6" l="1"/>
  <c r="B84" i="6"/>
  <c r="B84" i="5"/>
  <c r="A85" i="5"/>
  <c r="E47" i="5"/>
  <c r="D47" i="5"/>
  <c r="F47" i="5" s="1"/>
  <c r="F48" i="6"/>
  <c r="G48" i="6" s="1"/>
  <c r="C49" i="6" s="1"/>
  <c r="A86" i="6" l="1"/>
  <c r="B85" i="6"/>
  <c r="B85" i="5"/>
  <c r="A86" i="5"/>
  <c r="D49" i="6"/>
  <c r="E49" i="6"/>
  <c r="G47" i="5"/>
  <c r="C48" i="5" s="1"/>
  <c r="A87" i="6" l="1"/>
  <c r="B86" i="6"/>
  <c r="B86" i="5"/>
  <c r="A87" i="5"/>
  <c r="E48" i="5"/>
  <c r="D48" i="5"/>
  <c r="F48" i="5" s="1"/>
  <c r="F49" i="6"/>
  <c r="G49" i="6" s="1"/>
  <c r="C50" i="6" s="1"/>
  <c r="A88" i="6" l="1"/>
  <c r="B87" i="6"/>
  <c r="B87" i="5"/>
  <c r="A88" i="5"/>
  <c r="D50" i="6"/>
  <c r="F50" i="6" s="1"/>
  <c r="E50" i="6"/>
  <c r="G48" i="5"/>
  <c r="C49" i="5" s="1"/>
  <c r="B88" i="6" l="1"/>
  <c r="A89" i="6"/>
  <c r="B88" i="5"/>
  <c r="A89" i="5"/>
  <c r="E49" i="5"/>
  <c r="D49" i="5"/>
  <c r="G50" i="6"/>
  <c r="C51" i="6" s="1"/>
  <c r="A90" i="6" l="1"/>
  <c r="B89" i="6"/>
  <c r="B89" i="5"/>
  <c r="A90" i="5"/>
  <c r="D51" i="6"/>
  <c r="F51" i="6" s="1"/>
  <c r="E51" i="6"/>
  <c r="F49" i="5"/>
  <c r="G49" i="5" s="1"/>
  <c r="C50" i="5" s="1"/>
  <c r="A91" i="6" l="1"/>
  <c r="B90" i="6"/>
  <c r="A91" i="5"/>
  <c r="B90" i="5"/>
  <c r="E50" i="5"/>
  <c r="D50" i="5"/>
  <c r="F50" i="5" s="1"/>
  <c r="G51" i="6"/>
  <c r="C52" i="6" s="1"/>
  <c r="B91" i="6" l="1"/>
  <c r="A92" i="6"/>
  <c r="B91" i="5"/>
  <c r="A92" i="5"/>
  <c r="D52" i="6"/>
  <c r="F52" i="6" s="1"/>
  <c r="E52" i="6"/>
  <c r="G50" i="5"/>
  <c r="B92" i="6" l="1"/>
  <c r="A93" i="6"/>
  <c r="B92" i="5"/>
  <c r="A93" i="5"/>
  <c r="E14" i="4"/>
  <c r="E15" i="4" s="1"/>
  <c r="C51" i="5"/>
  <c r="G52" i="6"/>
  <c r="C53" i="6" s="1"/>
  <c r="B93" i="6" l="1"/>
  <c r="A94" i="6"/>
  <c r="A94" i="5"/>
  <c r="B93" i="5"/>
  <c r="D51" i="5"/>
  <c r="E51" i="5"/>
  <c r="E53" i="6"/>
  <c r="D53" i="6"/>
  <c r="B94" i="6" l="1"/>
  <c r="A95" i="6"/>
  <c r="B94" i="5"/>
  <c r="A95" i="5"/>
  <c r="F51" i="5"/>
  <c r="G51" i="5" s="1"/>
  <c r="C52" i="5" s="1"/>
  <c r="F53" i="6"/>
  <c r="G53" i="6" s="1"/>
  <c r="C54" i="6" s="1"/>
  <c r="B95" i="6" l="1"/>
  <c r="A96" i="6"/>
  <c r="A96" i="5"/>
  <c r="B95" i="5"/>
  <c r="D52" i="5"/>
  <c r="F52" i="5" s="1"/>
  <c r="G52" i="5"/>
  <c r="C53" i="5" s="1"/>
  <c r="E52" i="5"/>
  <c r="D54" i="6"/>
  <c r="E54" i="6"/>
  <c r="A97" i="6" l="1"/>
  <c r="B96" i="6"/>
  <c r="A97" i="5"/>
  <c r="B96" i="5"/>
  <c r="D53" i="5"/>
  <c r="F53" i="5" s="1"/>
  <c r="E53" i="5"/>
  <c r="F54" i="6"/>
  <c r="G54" i="6" s="1"/>
  <c r="C55" i="6" s="1"/>
  <c r="A98" i="6" l="1"/>
  <c r="B97" i="6"/>
  <c r="B97" i="5"/>
  <c r="A98" i="5"/>
  <c r="D55" i="6"/>
  <c r="E55" i="6"/>
  <c r="G53" i="5"/>
  <c r="C54" i="5" s="1"/>
  <c r="A99" i="6" l="1"/>
  <c r="B98" i="6"/>
  <c r="B98" i="5"/>
  <c r="A99" i="5"/>
  <c r="E54" i="5"/>
  <c r="D54" i="5"/>
  <c r="F54" i="5" s="1"/>
  <c r="F55" i="6"/>
  <c r="G55" i="6" s="1"/>
  <c r="C56" i="6" s="1"/>
  <c r="B99" i="6" l="1"/>
  <c r="A100" i="6"/>
  <c r="B99" i="5"/>
  <c r="A100" i="5"/>
  <c r="D56" i="6"/>
  <c r="F56" i="6" s="1"/>
  <c r="E56" i="6"/>
  <c r="G54" i="5"/>
  <c r="C55" i="5" s="1"/>
  <c r="A101" i="6" l="1"/>
  <c r="B100" i="6"/>
  <c r="A101" i="5"/>
  <c r="B100" i="5"/>
  <c r="E55" i="5"/>
  <c r="D55" i="5"/>
  <c r="F55" i="5" s="1"/>
  <c r="G56" i="6"/>
  <c r="C57" i="6" s="1"/>
  <c r="A102" i="6" l="1"/>
  <c r="B101" i="6"/>
  <c r="B101" i="5"/>
  <c r="A102" i="5"/>
  <c r="D57" i="6"/>
  <c r="F57" i="6" s="1"/>
  <c r="E57" i="6"/>
  <c r="G57" i="6"/>
  <c r="C58" i="6" s="1"/>
  <c r="G55" i="5"/>
  <c r="C56" i="5" s="1"/>
  <c r="A103" i="6" l="1"/>
  <c r="B102" i="6"/>
  <c r="A103" i="5"/>
  <c r="B102" i="5"/>
  <c r="E58" i="6"/>
  <c r="D58" i="6"/>
  <c r="F58" i="6" s="1"/>
  <c r="G58" i="6"/>
  <c r="C59" i="6" s="1"/>
  <c r="D56" i="5"/>
  <c r="E56" i="5"/>
  <c r="B103" i="6" l="1"/>
  <c r="A104" i="6"/>
  <c r="B103" i="5"/>
  <c r="A104" i="5"/>
  <c r="E59" i="6"/>
  <c r="D59" i="6"/>
  <c r="F59" i="6" s="1"/>
  <c r="F56" i="5"/>
  <c r="G56" i="5" s="1"/>
  <c r="C57" i="5" s="1"/>
  <c r="B104" i="6" l="1"/>
  <c r="A105" i="6"/>
  <c r="A105" i="5"/>
  <c r="B104" i="5"/>
  <c r="D57" i="5"/>
  <c r="E57" i="5"/>
  <c r="G59" i="6"/>
  <c r="C60" i="6" s="1"/>
  <c r="A106" i="6" l="1"/>
  <c r="B105" i="6"/>
  <c r="B105" i="5"/>
  <c r="A106" i="5"/>
  <c r="D60" i="6"/>
  <c r="E60" i="6"/>
  <c r="F57" i="5"/>
  <c r="G57" i="5" s="1"/>
  <c r="C58" i="5" s="1"/>
  <c r="A107" i="6" l="1"/>
  <c r="B106" i="6"/>
  <c r="B106" i="5"/>
  <c r="A107" i="5"/>
  <c r="G58" i="5"/>
  <c r="C59" i="5" s="1"/>
  <c r="E58" i="5"/>
  <c r="D58" i="5"/>
  <c r="F58" i="5" s="1"/>
  <c r="F60" i="6"/>
  <c r="G60" i="6" s="1"/>
  <c r="C61" i="6" s="1"/>
  <c r="A108" i="6" l="1"/>
  <c r="B107" i="6"/>
  <c r="B107" i="5"/>
  <c r="A108" i="5"/>
  <c r="D59" i="5"/>
  <c r="E59" i="5"/>
  <c r="D61" i="6"/>
  <c r="F61" i="6" s="1"/>
  <c r="E61" i="6"/>
  <c r="B108" i="6" l="1"/>
  <c r="A109" i="6"/>
  <c r="B108" i="5"/>
  <c r="A109" i="5"/>
  <c r="F59" i="5"/>
  <c r="G59" i="5" s="1"/>
  <c r="C60" i="5" s="1"/>
  <c r="G61" i="6"/>
  <c r="C62" i="6" s="1"/>
  <c r="B109" i="6" l="1"/>
  <c r="A110" i="6"/>
  <c r="B109" i="5"/>
  <c r="A110" i="5"/>
  <c r="E60" i="5"/>
  <c r="D60" i="5"/>
  <c r="F60" i="5" s="1"/>
  <c r="G60" i="5"/>
  <c r="C61" i="5" s="1"/>
  <c r="D62" i="6"/>
  <c r="E62" i="6"/>
  <c r="A111" i="6" l="1"/>
  <c r="B110" i="6"/>
  <c r="B110" i="5"/>
  <c r="A111" i="5"/>
  <c r="E61" i="5"/>
  <c r="D61" i="5"/>
  <c r="F61" i="5" s="1"/>
  <c r="G61" i="5"/>
  <c r="C62" i="5" s="1"/>
  <c r="F62" i="6"/>
  <c r="G62" i="6" s="1"/>
  <c r="C63" i="6" s="1"/>
  <c r="A112" i="6" l="1"/>
  <c r="B111" i="6"/>
  <c r="B111" i="5"/>
  <c r="A112" i="5"/>
  <c r="D62" i="5"/>
  <c r="E62" i="5"/>
  <c r="D63" i="6"/>
  <c r="E63" i="6"/>
  <c r="A113" i="6" l="1"/>
  <c r="B112" i="6"/>
  <c r="B112" i="5"/>
  <c r="A113" i="5"/>
  <c r="F62" i="5"/>
  <c r="G62" i="5" s="1"/>
  <c r="F63" i="6"/>
  <c r="G63" i="6" s="1"/>
  <c r="C64" i="6" s="1"/>
  <c r="B113" i="6" l="1"/>
  <c r="A114" i="6"/>
  <c r="B113" i="5"/>
  <c r="A114" i="5"/>
  <c r="F14" i="4"/>
  <c r="F15" i="4" s="1"/>
  <c r="C63" i="5"/>
  <c r="E64" i="6"/>
  <c r="D64" i="6"/>
  <c r="F64" i="6" s="1"/>
  <c r="G64" i="6"/>
  <c r="C65" i="6" s="1"/>
  <c r="B114" i="6" l="1"/>
  <c r="A115" i="6"/>
  <c r="B114" i="5"/>
  <c r="A115" i="5"/>
  <c r="D63" i="5"/>
  <c r="F63" i="5" s="1"/>
  <c r="E63" i="5"/>
  <c r="D65" i="6"/>
  <c r="E65" i="6"/>
  <c r="A116" i="6" l="1"/>
  <c r="B115" i="6"/>
  <c r="B115" i="5"/>
  <c r="A116" i="5"/>
  <c r="G63" i="5"/>
  <c r="C64" i="5" s="1"/>
  <c r="F65" i="6"/>
  <c r="G65" i="6" s="1"/>
  <c r="C66" i="6" s="1"/>
  <c r="B116" i="6" l="1"/>
  <c r="A117" i="6"/>
  <c r="B116" i="5"/>
  <c r="A117" i="5"/>
  <c r="E64" i="5"/>
  <c r="D64" i="5"/>
  <c r="F64" i="5" s="1"/>
  <c r="E66" i="6"/>
  <c r="D66" i="6"/>
  <c r="B117" i="6" l="1"/>
  <c r="A118" i="6"/>
  <c r="B117" i="5"/>
  <c r="A118" i="5"/>
  <c r="G64" i="5"/>
  <c r="C65" i="5" s="1"/>
  <c r="F66" i="6"/>
  <c r="G66" i="6" s="1"/>
  <c r="C67" i="6" s="1"/>
  <c r="B118" i="6" l="1"/>
  <c r="A119" i="6"/>
  <c r="B118" i="5"/>
  <c r="A119" i="5"/>
  <c r="E65" i="5"/>
  <c r="D65" i="5"/>
  <c r="F65" i="5" s="1"/>
  <c r="D67" i="6"/>
  <c r="F67" i="6" s="1"/>
  <c r="E67" i="6"/>
  <c r="B119" i="6" l="1"/>
  <c r="A120" i="6"/>
  <c r="B119" i="5"/>
  <c r="A120" i="5"/>
  <c r="G65" i="5"/>
  <c r="C66" i="5" s="1"/>
  <c r="G67" i="6"/>
  <c r="C68" i="6" s="1"/>
  <c r="B120" i="6" l="1"/>
  <c r="A121" i="6"/>
  <c r="B120" i="5"/>
  <c r="A121" i="5"/>
  <c r="E66" i="5"/>
  <c r="D66" i="5"/>
  <c r="F66" i="5" s="1"/>
  <c r="E68" i="6"/>
  <c r="D68" i="6"/>
  <c r="F68" i="6" s="1"/>
  <c r="B121" i="6" l="1"/>
  <c r="A122" i="6"/>
  <c r="B121" i="5"/>
  <c r="A122" i="5"/>
  <c r="G66" i="5"/>
  <c r="C67" i="5" s="1"/>
  <c r="G68" i="6"/>
  <c r="C69" i="6" s="1"/>
  <c r="B122" i="6" l="1"/>
  <c r="A123" i="6"/>
  <c r="B122" i="5"/>
  <c r="A123" i="5"/>
  <c r="E67" i="5"/>
  <c r="D67" i="5"/>
  <c r="F67" i="5" s="1"/>
  <c r="E69" i="6"/>
  <c r="D69" i="6"/>
  <c r="A124" i="6" l="1"/>
  <c r="B123" i="6"/>
  <c r="B123" i="5"/>
  <c r="A124" i="5"/>
  <c r="G67" i="5"/>
  <c r="C68" i="5" s="1"/>
  <c r="F69" i="6"/>
  <c r="G69" i="6" s="1"/>
  <c r="C70" i="6" s="1"/>
  <c r="A125" i="6" l="1"/>
  <c r="B124" i="6"/>
  <c r="B124" i="5"/>
  <c r="A125" i="5"/>
  <c r="D68" i="5"/>
  <c r="E68" i="5"/>
  <c r="E70" i="6"/>
  <c r="D70" i="6"/>
  <c r="F70" i="6" s="1"/>
  <c r="A126" i="6" l="1"/>
  <c r="B125" i="6"/>
  <c r="B125" i="5"/>
  <c r="A126" i="5"/>
  <c r="F68" i="5"/>
  <c r="G68" i="5" s="1"/>
  <c r="C69" i="5" s="1"/>
  <c r="G70" i="6"/>
  <c r="C71" i="6" s="1"/>
  <c r="B126" i="6" l="1"/>
  <c r="A127" i="6"/>
  <c r="B126" i="5"/>
  <c r="A127" i="5"/>
  <c r="E69" i="5"/>
  <c r="D69" i="5"/>
  <c r="F69" i="5" s="1"/>
  <c r="G69" i="5"/>
  <c r="C70" i="5" s="1"/>
  <c r="D71" i="6"/>
  <c r="E71" i="6"/>
  <c r="B127" i="6" l="1"/>
  <c r="A128" i="6"/>
  <c r="B127" i="5"/>
  <c r="A128" i="5"/>
  <c r="D70" i="5"/>
  <c r="E70" i="5"/>
  <c r="F71" i="6"/>
  <c r="G71" i="6" s="1"/>
  <c r="C72" i="6" s="1"/>
  <c r="A129" i="6" l="1"/>
  <c r="B128" i="6"/>
  <c r="B128" i="5"/>
  <c r="A129" i="5"/>
  <c r="D72" i="6"/>
  <c r="E72" i="6"/>
  <c r="F70" i="5"/>
  <c r="G70" i="5" s="1"/>
  <c r="C71" i="5" s="1"/>
  <c r="B129" i="6" l="1"/>
  <c r="A130" i="6"/>
  <c r="B129" i="5"/>
  <c r="A130" i="5"/>
  <c r="D71" i="5"/>
  <c r="E71" i="5"/>
  <c r="F72" i="6"/>
  <c r="G72" i="6" s="1"/>
  <c r="C73" i="6" s="1"/>
  <c r="B130" i="6" l="1"/>
  <c r="A131" i="6"/>
  <c r="B130" i="5"/>
  <c r="A131" i="5"/>
  <c r="D73" i="6"/>
  <c r="E73" i="6"/>
  <c r="F71" i="5"/>
  <c r="G71" i="5" s="1"/>
  <c r="C72" i="5" s="1"/>
  <c r="B131" i="6" l="1"/>
  <c r="A132" i="6"/>
  <c r="B131" i="5"/>
  <c r="A132" i="5"/>
  <c r="E72" i="5"/>
  <c r="D72" i="5"/>
  <c r="F72" i="5" s="1"/>
  <c r="F73" i="6"/>
  <c r="G73" i="6" s="1"/>
  <c r="C74" i="6" s="1"/>
  <c r="B132" i="6" l="1"/>
  <c r="A133" i="6"/>
  <c r="B132" i="5"/>
  <c r="A133" i="5"/>
  <c r="D74" i="6"/>
  <c r="E74" i="6"/>
  <c r="G72" i="5"/>
  <c r="C73" i="5" s="1"/>
  <c r="B133" i="6" l="1"/>
  <c r="A134" i="6"/>
  <c r="B133" i="5"/>
  <c r="A134" i="5"/>
  <c r="E73" i="5"/>
  <c r="D73" i="5"/>
  <c r="F73" i="5" s="1"/>
  <c r="F74" i="6"/>
  <c r="G74" i="6" s="1"/>
  <c r="C75" i="6" s="1"/>
  <c r="B134" i="6" l="1"/>
  <c r="A135" i="6"/>
  <c r="B134" i="5"/>
  <c r="A135" i="5"/>
  <c r="E75" i="6"/>
  <c r="D75" i="6"/>
  <c r="F75" i="6" s="1"/>
  <c r="G73" i="5"/>
  <c r="C74" i="5" s="1"/>
  <c r="B135" i="6" l="1"/>
  <c r="A136" i="6"/>
  <c r="B135" i="5"/>
  <c r="A136" i="5"/>
  <c r="D74" i="5"/>
  <c r="E74" i="5"/>
  <c r="G75" i="6"/>
  <c r="C76" i="6" s="1"/>
  <c r="A137" i="6" l="1"/>
  <c r="B136" i="6"/>
  <c r="B136" i="5"/>
  <c r="A137" i="5"/>
  <c r="E76" i="6"/>
  <c r="D76" i="6"/>
  <c r="F74" i="5"/>
  <c r="G74" i="5" s="1"/>
  <c r="B137" i="6" l="1"/>
  <c r="A138" i="6"/>
  <c r="B137" i="5"/>
  <c r="A138" i="5"/>
  <c r="G14" i="4"/>
  <c r="C75" i="5"/>
  <c r="F76" i="6"/>
  <c r="G76" i="6" s="1"/>
  <c r="C77" i="6" s="1"/>
  <c r="B138" i="6" l="1"/>
  <c r="A139" i="6"/>
  <c r="B138" i="5"/>
  <c r="A139" i="5"/>
  <c r="C21" i="4"/>
  <c r="C22" i="4"/>
  <c r="G15" i="4"/>
  <c r="C24" i="4"/>
  <c r="C23" i="4"/>
  <c r="E75" i="5"/>
  <c r="D75" i="5"/>
  <c r="F75" i="5" s="1"/>
  <c r="E77" i="6"/>
  <c r="D77" i="6"/>
  <c r="F77" i="6" s="1"/>
  <c r="B139" i="6" l="1"/>
  <c r="A140" i="6"/>
  <c r="B139" i="5"/>
  <c r="A140" i="5"/>
  <c r="G75" i="5"/>
  <c r="C76" i="5" s="1"/>
  <c r="G77" i="6"/>
  <c r="C78" i="6" s="1"/>
  <c r="A141" i="6" l="1"/>
  <c r="B140" i="6"/>
  <c r="B140" i="5"/>
  <c r="A141" i="5"/>
  <c r="D76" i="5"/>
  <c r="E76" i="5"/>
  <c r="E78" i="6"/>
  <c r="D78" i="6"/>
  <c r="F78" i="6" s="1"/>
  <c r="G78" i="6"/>
  <c r="C79" i="6" s="1"/>
  <c r="A142" i="6" l="1"/>
  <c r="B141" i="6"/>
  <c r="B141" i="5"/>
  <c r="A142" i="5"/>
  <c r="D79" i="6"/>
  <c r="E79" i="6"/>
  <c r="F76" i="5"/>
  <c r="G76" i="5" s="1"/>
  <c r="C77" i="5" s="1"/>
  <c r="A143" i="6" l="1"/>
  <c r="B142" i="6"/>
  <c r="B142" i="5"/>
  <c r="A143" i="5"/>
  <c r="E77" i="5"/>
  <c r="D77" i="5"/>
  <c r="F77" i="5" s="1"/>
  <c r="F79" i="6"/>
  <c r="G79" i="6" s="1"/>
  <c r="C80" i="6" s="1"/>
  <c r="B143" i="6" l="1"/>
  <c r="A144" i="6"/>
  <c r="B143" i="5"/>
  <c r="A144" i="5"/>
  <c r="E80" i="6"/>
  <c r="D80" i="6"/>
  <c r="F80" i="6" s="1"/>
  <c r="G77" i="5"/>
  <c r="C78" i="5" s="1"/>
  <c r="A145" i="6" l="1"/>
  <c r="B144" i="6"/>
  <c r="B144" i="5"/>
  <c r="A145" i="5"/>
  <c r="D78" i="5"/>
  <c r="F78" i="5" s="1"/>
  <c r="G78" i="5"/>
  <c r="C79" i="5" s="1"/>
  <c r="E78" i="5"/>
  <c r="G80" i="6"/>
  <c r="C81" i="6" s="1"/>
  <c r="B145" i="6" l="1"/>
  <c r="A146" i="6"/>
  <c r="B145" i="5"/>
  <c r="A146" i="5"/>
  <c r="D79" i="5"/>
  <c r="E79" i="5"/>
  <c r="D81" i="6"/>
  <c r="E81" i="6"/>
  <c r="B146" i="6" l="1"/>
  <c r="A147" i="6"/>
  <c r="B146" i="5"/>
  <c r="A147" i="5"/>
  <c r="F81" i="6"/>
  <c r="G81" i="6" s="1"/>
  <c r="C82" i="6" s="1"/>
  <c r="F79" i="5"/>
  <c r="G79" i="5" s="1"/>
  <c r="C80" i="5" s="1"/>
  <c r="B147" i="6" l="1"/>
  <c r="A148" i="6"/>
  <c r="B147" i="5"/>
  <c r="A148" i="5"/>
  <c r="E82" i="6"/>
  <c r="D82" i="6"/>
  <c r="E80" i="5"/>
  <c r="D80" i="5"/>
  <c r="F80" i="5" s="1"/>
  <c r="B148" i="6" l="1"/>
  <c r="A149" i="6"/>
  <c r="B148" i="5"/>
  <c r="A149" i="5"/>
  <c r="F82" i="6"/>
  <c r="G82" i="6" s="1"/>
  <c r="C83" i="6" s="1"/>
  <c r="G80" i="5"/>
  <c r="C81" i="5" s="1"/>
  <c r="B149" i="6" l="1"/>
  <c r="A150" i="6"/>
  <c r="B149" i="5"/>
  <c r="A150" i="5"/>
  <c r="E83" i="6"/>
  <c r="D83" i="6"/>
  <c r="F83" i="6" s="1"/>
  <c r="E81" i="5"/>
  <c r="D81" i="5"/>
  <c r="F81" i="5" s="1"/>
  <c r="B150" i="6" l="1"/>
  <c r="A151" i="6"/>
  <c r="B150" i="5"/>
  <c r="A151" i="5"/>
  <c r="G83" i="6"/>
  <c r="C84" i="6" s="1"/>
  <c r="G81" i="5"/>
  <c r="C82" i="5" s="1"/>
  <c r="B151" i="6" l="1"/>
  <c r="A152" i="6"/>
  <c r="B151" i="5"/>
  <c r="A152" i="5"/>
  <c r="E84" i="6"/>
  <c r="D84" i="6"/>
  <c r="F84" i="6" s="1"/>
  <c r="G84" i="6"/>
  <c r="C85" i="6" s="1"/>
  <c r="D82" i="5"/>
  <c r="E82" i="5"/>
  <c r="B152" i="6" l="1"/>
  <c r="A153" i="6"/>
  <c r="B152" i="5"/>
  <c r="A153" i="5"/>
  <c r="E85" i="6"/>
  <c r="D85" i="6"/>
  <c r="F82" i="5"/>
  <c r="G82" i="5" s="1"/>
  <c r="C83" i="5" s="1"/>
  <c r="B153" i="6" l="1"/>
  <c r="A154" i="6"/>
  <c r="B153" i="5"/>
  <c r="A154" i="5"/>
  <c r="E83" i="5"/>
  <c r="D83" i="5"/>
  <c r="F83" i="5" s="1"/>
  <c r="F85" i="6"/>
  <c r="G85" i="6" s="1"/>
  <c r="C86" i="6" s="1"/>
  <c r="B154" i="6" l="1"/>
  <c r="A155" i="6"/>
  <c r="B154" i="5"/>
  <c r="A155" i="5"/>
  <c r="E86" i="6"/>
  <c r="D86" i="6"/>
  <c r="F86" i="6" s="1"/>
  <c r="G86" i="6"/>
  <c r="C87" i="6" s="1"/>
  <c r="G83" i="5"/>
  <c r="C84" i="5" s="1"/>
  <c r="B155" i="6" l="1"/>
  <c r="A156" i="6"/>
  <c r="B155" i="5"/>
  <c r="A156" i="5"/>
  <c r="E87" i="6"/>
  <c r="D87" i="6"/>
  <c r="F87" i="6" s="1"/>
  <c r="E84" i="5"/>
  <c r="D84" i="5"/>
  <c r="B156" i="6" l="1"/>
  <c r="A157" i="6"/>
  <c r="B156" i="5"/>
  <c r="A157" i="5"/>
  <c r="F84" i="5"/>
  <c r="G84" i="5" s="1"/>
  <c r="C85" i="5" s="1"/>
  <c r="G87" i="6"/>
  <c r="C88" i="6" s="1"/>
  <c r="B157" i="6" l="1"/>
  <c r="A158" i="6"/>
  <c r="B157" i="5"/>
  <c r="A158" i="5"/>
  <c r="D85" i="5"/>
  <c r="E85" i="5"/>
  <c r="E88" i="6"/>
  <c r="D88" i="6"/>
  <c r="F88" i="6" s="1"/>
  <c r="B158" i="6" l="1"/>
  <c r="A159" i="6"/>
  <c r="B158" i="5"/>
  <c r="A159" i="5"/>
  <c r="F85" i="5"/>
  <c r="G85" i="5" s="1"/>
  <c r="C86" i="5" s="1"/>
  <c r="G88" i="6"/>
  <c r="C89" i="6" s="1"/>
  <c r="B159" i="6" l="1"/>
  <c r="A160" i="6"/>
  <c r="B159" i="5"/>
  <c r="A160" i="5"/>
  <c r="D86" i="5"/>
  <c r="E86" i="5"/>
  <c r="E89" i="6"/>
  <c r="D89" i="6"/>
  <c r="F89" i="6" s="1"/>
  <c r="B160" i="6" l="1"/>
  <c r="A161" i="6"/>
  <c r="B160" i="5"/>
  <c r="A161" i="5"/>
  <c r="F86" i="5"/>
  <c r="G86" i="5" s="1"/>
  <c r="C87" i="5" s="1"/>
  <c r="G89" i="6"/>
  <c r="C90" i="6" s="1"/>
  <c r="B161" i="6" l="1"/>
  <c r="A162" i="6"/>
  <c r="B161" i="5"/>
  <c r="A162" i="5"/>
  <c r="E87" i="5"/>
  <c r="D87" i="5"/>
  <c r="F87" i="5" s="1"/>
  <c r="E90" i="6"/>
  <c r="D90" i="6"/>
  <c r="F90" i="6" s="1"/>
  <c r="B162" i="6" l="1"/>
  <c r="A163" i="6"/>
  <c r="B162" i="5"/>
  <c r="A163" i="5"/>
  <c r="G87" i="5"/>
  <c r="C88" i="5" s="1"/>
  <c r="G90" i="6"/>
  <c r="C91" i="6" s="1"/>
  <c r="B163" i="6" l="1"/>
  <c r="A164" i="6"/>
  <c r="B163" i="5"/>
  <c r="A164" i="5"/>
  <c r="D88" i="5"/>
  <c r="E88" i="5"/>
  <c r="E91" i="6"/>
  <c r="D91" i="6"/>
  <c r="F91" i="6" s="1"/>
  <c r="B164" i="6" l="1"/>
  <c r="A165" i="6"/>
  <c r="B164" i="5"/>
  <c r="A165" i="5"/>
  <c r="G91" i="6"/>
  <c r="C92" i="6" s="1"/>
  <c r="F88" i="5"/>
  <c r="G88" i="5" s="1"/>
  <c r="C89" i="5" s="1"/>
  <c r="B165" i="6" l="1"/>
  <c r="A166" i="6"/>
  <c r="B165" i="5"/>
  <c r="A166" i="5"/>
  <c r="E92" i="6"/>
  <c r="D92" i="6"/>
  <c r="F92" i="6" s="1"/>
  <c r="G92" i="6"/>
  <c r="C93" i="6" s="1"/>
  <c r="D89" i="5"/>
  <c r="E89" i="5"/>
  <c r="B166" i="6" l="1"/>
  <c r="A167" i="6"/>
  <c r="B166" i="5"/>
  <c r="A167" i="5"/>
  <c r="D93" i="6"/>
  <c r="F93" i="6" s="1"/>
  <c r="E93" i="6"/>
  <c r="F89" i="5"/>
  <c r="G89" i="5" s="1"/>
  <c r="C90" i="5" s="1"/>
  <c r="B167" i="6" l="1"/>
  <c r="A168" i="6"/>
  <c r="B167" i="5"/>
  <c r="A168" i="5"/>
  <c r="E90" i="5"/>
  <c r="D90" i="5"/>
  <c r="G93" i="6"/>
  <c r="C94" i="6" s="1"/>
  <c r="B168" i="6" l="1"/>
  <c r="A169" i="6"/>
  <c r="B168" i="5"/>
  <c r="A169" i="5"/>
  <c r="D94" i="6"/>
  <c r="E94" i="6"/>
  <c r="F90" i="5"/>
  <c r="G90" i="5" s="1"/>
  <c r="C91" i="5" s="1"/>
  <c r="B169" i="6" l="1"/>
  <c r="A170" i="6"/>
  <c r="B169" i="5"/>
  <c r="A170" i="5"/>
  <c r="E91" i="5"/>
  <c r="D91" i="5"/>
  <c r="F91" i="5" s="1"/>
  <c r="F94" i="6"/>
  <c r="G94" i="6" s="1"/>
  <c r="C95" i="6" s="1"/>
  <c r="B170" i="6" l="1"/>
  <c r="A171" i="6"/>
  <c r="B170" i="5"/>
  <c r="A171" i="5"/>
  <c r="E95" i="6"/>
  <c r="D95" i="6"/>
  <c r="F95" i="6" s="1"/>
  <c r="G91" i="5"/>
  <c r="C92" i="5" s="1"/>
  <c r="B171" i="6" l="1"/>
  <c r="A172" i="6"/>
  <c r="B171" i="5"/>
  <c r="A172" i="5"/>
  <c r="E92" i="5"/>
  <c r="D92" i="5"/>
  <c r="F92" i="5" s="1"/>
  <c r="G95" i="6"/>
  <c r="C96" i="6" s="1"/>
  <c r="B172" i="6" l="1"/>
  <c r="A173" i="6"/>
  <c r="B172" i="5"/>
  <c r="A173" i="5"/>
  <c r="G96" i="6"/>
  <c r="C97" i="6" s="1"/>
  <c r="E96" i="6"/>
  <c r="D96" i="6"/>
  <c r="F96" i="6" s="1"/>
  <c r="G92" i="5"/>
  <c r="C93" i="5" s="1"/>
  <c r="B173" i="6" l="1"/>
  <c r="A174" i="6"/>
  <c r="B173" i="5"/>
  <c r="A174" i="5"/>
  <c r="D97" i="6"/>
  <c r="E97" i="6"/>
  <c r="E93" i="5"/>
  <c r="D93" i="5"/>
  <c r="F93" i="5" s="1"/>
  <c r="B174" i="6" l="1"/>
  <c r="A175" i="6"/>
  <c r="B174" i="5"/>
  <c r="A175" i="5"/>
  <c r="F97" i="6"/>
  <c r="G97" i="6" s="1"/>
  <c r="C98" i="6" s="1"/>
  <c r="G93" i="5"/>
  <c r="C94" i="5" s="1"/>
  <c r="B175" i="6" l="1"/>
  <c r="A176" i="6"/>
  <c r="B175" i="5"/>
  <c r="A176" i="5"/>
  <c r="D98" i="6"/>
  <c r="E98" i="6"/>
  <c r="D94" i="5"/>
  <c r="F94" i="5" s="1"/>
  <c r="E94" i="5"/>
  <c r="B176" i="6" l="1"/>
  <c r="A177" i="6"/>
  <c r="B176" i="5"/>
  <c r="A177" i="5"/>
  <c r="F98" i="6"/>
  <c r="G98" i="6" s="1"/>
  <c r="C99" i="6" s="1"/>
  <c r="G94" i="5"/>
  <c r="C95" i="5" s="1"/>
  <c r="B177" i="6" l="1"/>
  <c r="A178" i="6"/>
  <c r="B177" i="5"/>
  <c r="A178" i="5"/>
  <c r="D99" i="6"/>
  <c r="E99" i="6"/>
  <c r="E95" i="5"/>
  <c r="D95" i="5"/>
  <c r="F95" i="5" s="1"/>
  <c r="B178" i="6" l="1"/>
  <c r="A179" i="6"/>
  <c r="B178" i="5"/>
  <c r="A179" i="5"/>
  <c r="F99" i="6"/>
  <c r="G99" i="6" s="1"/>
  <c r="C100" i="6" s="1"/>
  <c r="G95" i="5"/>
  <c r="C96" i="5" s="1"/>
  <c r="B179" i="6" l="1"/>
  <c r="A180" i="6"/>
  <c r="B179" i="5"/>
  <c r="A180" i="5"/>
  <c r="E100" i="6"/>
  <c r="D100" i="6"/>
  <c r="E96" i="5"/>
  <c r="D96" i="5"/>
  <c r="F96" i="5" s="1"/>
  <c r="G96" i="5"/>
  <c r="C97" i="5" s="1"/>
  <c r="B180" i="6" l="1"/>
  <c r="A181" i="6"/>
  <c r="B180" i="5"/>
  <c r="A181" i="5"/>
  <c r="D97" i="5"/>
  <c r="E97" i="5"/>
  <c r="F100" i="6"/>
  <c r="G100" i="6" s="1"/>
  <c r="C101" i="6" s="1"/>
  <c r="B181" i="6" l="1"/>
  <c r="A182" i="6"/>
  <c r="B181" i="5"/>
  <c r="A182" i="5"/>
  <c r="E101" i="6"/>
  <c r="D101" i="6"/>
  <c r="F101" i="6" s="1"/>
  <c r="F97" i="5"/>
  <c r="G97" i="5" s="1"/>
  <c r="C98" i="5" s="1"/>
  <c r="B182" i="6" l="1"/>
  <c r="A183" i="6"/>
  <c r="B182" i="5"/>
  <c r="A183" i="5"/>
  <c r="E98" i="5"/>
  <c r="D98" i="5"/>
  <c r="F98" i="5" s="1"/>
  <c r="G101" i="6"/>
  <c r="C102" i="6" s="1"/>
  <c r="B183" i="6" l="1"/>
  <c r="A184" i="6"/>
  <c r="B183" i="5"/>
  <c r="A184" i="5"/>
  <c r="E102" i="6"/>
  <c r="D102" i="6"/>
  <c r="F102" i="6" s="1"/>
  <c r="G98" i="5"/>
  <c r="C99" i="5" s="1"/>
  <c r="B184" i="6" l="1"/>
  <c r="A185" i="6"/>
  <c r="B184" i="5"/>
  <c r="A185" i="5"/>
  <c r="D99" i="5"/>
  <c r="E99" i="5"/>
  <c r="G102" i="6"/>
  <c r="C103" i="6" s="1"/>
  <c r="B185" i="6" l="1"/>
  <c r="A186" i="6"/>
  <c r="B185" i="5"/>
  <c r="A186" i="5"/>
  <c r="E103" i="6"/>
  <c r="D103" i="6"/>
  <c r="F103" i="6" s="1"/>
  <c r="F99" i="5"/>
  <c r="G99" i="5" s="1"/>
  <c r="C100" i="5" s="1"/>
  <c r="B186" i="6" l="1"/>
  <c r="A187" i="6"/>
  <c r="B186" i="5"/>
  <c r="A187" i="5"/>
  <c r="E100" i="5"/>
  <c r="D100" i="5"/>
  <c r="G103" i="6"/>
  <c r="C104" i="6" s="1"/>
  <c r="B187" i="6" l="1"/>
  <c r="A188" i="6"/>
  <c r="B187" i="5"/>
  <c r="A188" i="5"/>
  <c r="D104" i="6"/>
  <c r="F104" i="6" s="1"/>
  <c r="E104" i="6"/>
  <c r="F100" i="5"/>
  <c r="G100" i="5" s="1"/>
  <c r="C101" i="5" s="1"/>
  <c r="B188" i="6" l="1"/>
  <c r="A189" i="6"/>
  <c r="B188" i="5"/>
  <c r="A189" i="5"/>
  <c r="E101" i="5"/>
  <c r="D101" i="5"/>
  <c r="G104" i="6"/>
  <c r="C105" i="6" s="1"/>
  <c r="B189" i="6" l="1"/>
  <c r="A190" i="6"/>
  <c r="B189" i="5"/>
  <c r="A190" i="5"/>
  <c r="E105" i="6"/>
  <c r="D105" i="6"/>
  <c r="F101" i="5"/>
  <c r="G101" i="5" s="1"/>
  <c r="C102" i="5" s="1"/>
  <c r="B190" i="6" l="1"/>
  <c r="A191" i="6"/>
  <c r="B190" i="5"/>
  <c r="A191" i="5"/>
  <c r="D102" i="5"/>
  <c r="E102" i="5"/>
  <c r="F105" i="6"/>
  <c r="G105" i="6" s="1"/>
  <c r="C106" i="6" s="1"/>
  <c r="B191" i="6" l="1"/>
  <c r="A192" i="6"/>
  <c r="B191" i="5"/>
  <c r="A192" i="5"/>
  <c r="E106" i="6"/>
  <c r="D106" i="6"/>
  <c r="F106" i="6" s="1"/>
  <c r="G106" i="6"/>
  <c r="C107" i="6" s="1"/>
  <c r="F102" i="5"/>
  <c r="G102" i="5" s="1"/>
  <c r="C103" i="5" s="1"/>
  <c r="B192" i="6" l="1"/>
  <c r="A193" i="6"/>
  <c r="B192" i="5"/>
  <c r="A193" i="5"/>
  <c r="E107" i="6"/>
  <c r="D107" i="6"/>
  <c r="F107" i="6" s="1"/>
  <c r="E103" i="5"/>
  <c r="D103" i="5"/>
  <c r="F103" i="5" s="1"/>
  <c r="B193" i="6" l="1"/>
  <c r="A194" i="6"/>
  <c r="B193" i="5"/>
  <c r="A194" i="5"/>
  <c r="G107" i="6"/>
  <c r="C108" i="6" s="1"/>
  <c r="G103" i="5"/>
  <c r="C104" i="5" s="1"/>
  <c r="B194" i="6" l="1"/>
  <c r="A195" i="6"/>
  <c r="B194" i="5"/>
  <c r="A195" i="5"/>
  <c r="E108" i="6"/>
  <c r="D108" i="6"/>
  <c r="F108" i="6" s="1"/>
  <c r="E104" i="5"/>
  <c r="D104" i="5"/>
  <c r="F104" i="5" s="1"/>
  <c r="B195" i="6" l="1"/>
  <c r="A196" i="6"/>
  <c r="B195" i="5"/>
  <c r="A196" i="5"/>
  <c r="G108" i="6"/>
  <c r="C109" i="6" s="1"/>
  <c r="G104" i="5"/>
  <c r="C105" i="5" s="1"/>
  <c r="B196" i="6" l="1"/>
  <c r="A197" i="6"/>
  <c r="B196" i="5"/>
  <c r="A197" i="5"/>
  <c r="E109" i="6"/>
  <c r="D109" i="6"/>
  <c r="F109" i="6" s="1"/>
  <c r="E105" i="5"/>
  <c r="D105" i="5"/>
  <c r="B197" i="6" l="1"/>
  <c r="A198" i="6"/>
  <c r="B197" i="5"/>
  <c r="A198" i="5"/>
  <c r="F105" i="5"/>
  <c r="G105" i="5" s="1"/>
  <c r="C106" i="5" s="1"/>
  <c r="G109" i="6"/>
  <c r="C110" i="6" s="1"/>
  <c r="B198" i="6" l="1"/>
  <c r="A199" i="6"/>
  <c r="B198" i="5"/>
  <c r="A199" i="5"/>
  <c r="E106" i="5"/>
  <c r="D106" i="5"/>
  <c r="F106" i="5" s="1"/>
  <c r="E110" i="6"/>
  <c r="D110" i="6"/>
  <c r="F110" i="6" s="1"/>
  <c r="G110" i="6"/>
  <c r="C111" i="6" s="1"/>
  <c r="B199" i="6" l="1"/>
  <c r="A200" i="6"/>
  <c r="B199" i="5"/>
  <c r="A200" i="5"/>
  <c r="E111" i="6"/>
  <c r="D111" i="6"/>
  <c r="F111" i="6" s="1"/>
  <c r="G106" i="5"/>
  <c r="C107" i="5" s="1"/>
  <c r="B200" i="6" l="1"/>
  <c r="A201" i="6"/>
  <c r="B200" i="5"/>
  <c r="A201" i="5"/>
  <c r="E107" i="5"/>
  <c r="D107" i="5"/>
  <c r="F107" i="5" s="1"/>
  <c r="G111" i="6"/>
  <c r="C112" i="6" s="1"/>
  <c r="B201" i="6" l="1"/>
  <c r="A202" i="6"/>
  <c r="B201" i="5"/>
  <c r="A202" i="5"/>
  <c r="D112" i="6"/>
  <c r="E112" i="6"/>
  <c r="G107" i="5"/>
  <c r="C108" i="5" s="1"/>
  <c r="B202" i="6" l="1"/>
  <c r="A203" i="6"/>
  <c r="B202" i="5"/>
  <c r="A203" i="5"/>
  <c r="D108" i="5"/>
  <c r="E108" i="5"/>
  <c r="F112" i="6"/>
  <c r="G112" i="6" s="1"/>
  <c r="C113" i="6" s="1"/>
  <c r="B203" i="6" l="1"/>
  <c r="A204" i="6"/>
  <c r="B203" i="5"/>
  <c r="A204" i="5"/>
  <c r="D113" i="6"/>
  <c r="E113" i="6"/>
  <c r="F108" i="5"/>
  <c r="G108" i="5" s="1"/>
  <c r="C109" i="5" s="1"/>
  <c r="B204" i="6" l="1"/>
  <c r="A205" i="6"/>
  <c r="B204" i="5"/>
  <c r="A205" i="5"/>
  <c r="D109" i="5"/>
  <c r="E109" i="5"/>
  <c r="F113" i="6"/>
  <c r="G113" i="6" s="1"/>
  <c r="C114" i="6" s="1"/>
  <c r="B205" i="6" l="1"/>
  <c r="A206" i="6"/>
  <c r="B205" i="5"/>
  <c r="A206" i="5"/>
  <c r="E114" i="6"/>
  <c r="D114" i="6"/>
  <c r="F109" i="5"/>
  <c r="G109" i="5" s="1"/>
  <c r="C110" i="5" s="1"/>
  <c r="B206" i="6" l="1"/>
  <c r="A207" i="6"/>
  <c r="B206" i="5"/>
  <c r="A207" i="5"/>
  <c r="D110" i="5"/>
  <c r="E110" i="5"/>
  <c r="F114" i="6"/>
  <c r="G114" i="6" s="1"/>
  <c r="C115" i="6" s="1"/>
  <c r="B207" i="6" l="1"/>
  <c r="A208" i="6"/>
  <c r="B207" i="5"/>
  <c r="A208" i="5"/>
  <c r="D115" i="6"/>
  <c r="E115" i="6"/>
  <c r="F110" i="5"/>
  <c r="G110" i="5" s="1"/>
  <c r="C111" i="5" s="1"/>
  <c r="B208" i="6" l="1"/>
  <c r="A209" i="6"/>
  <c r="B208" i="5"/>
  <c r="A209" i="5"/>
  <c r="D111" i="5"/>
  <c r="E111" i="5"/>
  <c r="F115" i="6"/>
  <c r="G115" i="6" s="1"/>
  <c r="C116" i="6" s="1"/>
  <c r="B209" i="6" l="1"/>
  <c r="A210" i="6"/>
  <c r="B209" i="5"/>
  <c r="A210" i="5"/>
  <c r="E116" i="6"/>
  <c r="G116" i="6"/>
  <c r="C117" i="6" s="1"/>
  <c r="D116" i="6"/>
  <c r="F116" i="6" s="1"/>
  <c r="F111" i="5"/>
  <c r="G111" i="5" s="1"/>
  <c r="C112" i="5" s="1"/>
  <c r="B210" i="6" l="1"/>
  <c r="A211" i="6"/>
  <c r="B210" i="5"/>
  <c r="A211" i="5"/>
  <c r="D117" i="6"/>
  <c r="E117" i="6"/>
  <c r="D112" i="5"/>
  <c r="F112" i="5" s="1"/>
  <c r="E112" i="5"/>
  <c r="B211" i="6" l="1"/>
  <c r="A212" i="6"/>
  <c r="B211" i="5"/>
  <c r="A212" i="5"/>
  <c r="F117" i="6"/>
  <c r="G117" i="6" s="1"/>
  <c r="C118" i="6" s="1"/>
  <c r="G112" i="5"/>
  <c r="C113" i="5" s="1"/>
  <c r="B212" i="6" l="1"/>
  <c r="A213" i="6"/>
  <c r="B212" i="5"/>
  <c r="A213" i="5"/>
  <c r="E118" i="6"/>
  <c r="D118" i="6"/>
  <c r="D113" i="5"/>
  <c r="F113" i="5" s="1"/>
  <c r="E113" i="5"/>
  <c r="B213" i="6" l="1"/>
  <c r="A214" i="6"/>
  <c r="B213" i="5"/>
  <c r="A214" i="5"/>
  <c r="F118" i="6"/>
  <c r="G118" i="6" s="1"/>
  <c r="C119" i="6" s="1"/>
  <c r="G113" i="5"/>
  <c r="C114" i="5" s="1"/>
  <c r="B214" i="6" l="1"/>
  <c r="A215" i="6"/>
  <c r="B214" i="5"/>
  <c r="A215" i="5"/>
  <c r="E119" i="6"/>
  <c r="D119" i="6"/>
  <c r="F119" i="6" s="1"/>
  <c r="D114" i="5"/>
  <c r="E114" i="5"/>
  <c r="B215" i="6" l="1"/>
  <c r="A216" i="6"/>
  <c r="B215" i="5"/>
  <c r="A216" i="5"/>
  <c r="G119" i="6"/>
  <c r="C120" i="6" s="1"/>
  <c r="F114" i="5"/>
  <c r="G114" i="5" s="1"/>
  <c r="C115" i="5" s="1"/>
  <c r="B216" i="6" l="1"/>
  <c r="A217" i="6"/>
  <c r="B216" i="5"/>
  <c r="A217" i="5"/>
  <c r="D120" i="6"/>
  <c r="F120" i="6" s="1"/>
  <c r="E120" i="6"/>
  <c r="D115" i="5"/>
  <c r="F115" i="5" s="1"/>
  <c r="E115" i="5"/>
  <c r="B217" i="6" l="1"/>
  <c r="A218" i="6"/>
  <c r="B217" i="5"/>
  <c r="A218" i="5"/>
  <c r="G120" i="6"/>
  <c r="C121" i="6" s="1"/>
  <c r="G115" i="5"/>
  <c r="C116" i="5" s="1"/>
  <c r="B218" i="6" l="1"/>
  <c r="A219" i="6"/>
  <c r="B218" i="5"/>
  <c r="A219" i="5"/>
  <c r="E121" i="6"/>
  <c r="D121" i="6"/>
  <c r="F121" i="6" s="1"/>
  <c r="E116" i="5"/>
  <c r="D116" i="5"/>
  <c r="F116" i="5" s="1"/>
  <c r="B219" i="6" l="1"/>
  <c r="A220" i="6"/>
  <c r="B219" i="5"/>
  <c r="A220" i="5"/>
  <c r="G121" i="6"/>
  <c r="C122" i="6" s="1"/>
  <c r="G116" i="5"/>
  <c r="C117" i="5" s="1"/>
  <c r="B220" i="6" l="1"/>
  <c r="A221" i="6"/>
  <c r="B220" i="5"/>
  <c r="A221" i="5"/>
  <c r="E122" i="6"/>
  <c r="D122" i="6"/>
  <c r="F122" i="6" s="1"/>
  <c r="D117" i="5"/>
  <c r="E117" i="5"/>
  <c r="B221" i="6" l="1"/>
  <c r="A222" i="6"/>
  <c r="B221" i="5"/>
  <c r="A222" i="5"/>
  <c r="G122" i="6"/>
  <c r="C123" i="6" s="1"/>
  <c r="F117" i="5"/>
  <c r="G117" i="5" s="1"/>
  <c r="C118" i="5" s="1"/>
  <c r="B222" i="6" l="1"/>
  <c r="A223" i="6"/>
  <c r="B222" i="5"/>
  <c r="A223" i="5"/>
  <c r="E123" i="6"/>
  <c r="D123" i="6"/>
  <c r="F123" i="6" s="1"/>
  <c r="D118" i="5"/>
  <c r="E118" i="5"/>
  <c r="B223" i="6" l="1"/>
  <c r="A224" i="6"/>
  <c r="B223" i="5"/>
  <c r="A224" i="5"/>
  <c r="F118" i="5"/>
  <c r="G118" i="5" s="1"/>
  <c r="C119" i="5" s="1"/>
  <c r="G123" i="6"/>
  <c r="C124" i="6" s="1"/>
  <c r="B224" i="6" l="1"/>
  <c r="A225" i="6"/>
  <c r="B224" i="5"/>
  <c r="A225" i="5"/>
  <c r="D119" i="5"/>
  <c r="F119" i="5" s="1"/>
  <c r="E119" i="5"/>
  <c r="G119" i="5"/>
  <c r="C120" i="5" s="1"/>
  <c r="D124" i="6"/>
  <c r="E124" i="6"/>
  <c r="B225" i="6" l="1"/>
  <c r="A226" i="6"/>
  <c r="B225" i="5"/>
  <c r="A226" i="5"/>
  <c r="G120" i="5"/>
  <c r="C121" i="5" s="1"/>
  <c r="E120" i="5"/>
  <c r="D120" i="5"/>
  <c r="F120" i="5" s="1"/>
  <c r="F124" i="6"/>
  <c r="G124" i="6" s="1"/>
  <c r="C125" i="6" s="1"/>
  <c r="B226" i="6" l="1"/>
  <c r="A227" i="6"/>
  <c r="B226" i="5"/>
  <c r="A227" i="5"/>
  <c r="E121" i="5"/>
  <c r="D121" i="5"/>
  <c r="F121" i="5" s="1"/>
  <c r="E125" i="6"/>
  <c r="D125" i="6"/>
  <c r="B227" i="6" l="1"/>
  <c r="A228" i="6"/>
  <c r="B227" i="5"/>
  <c r="A228" i="5"/>
  <c r="F125" i="6"/>
  <c r="G125" i="6" s="1"/>
  <c r="C126" i="6" s="1"/>
  <c r="G121" i="5"/>
  <c r="C122" i="5" s="1"/>
  <c r="B228" i="6" l="1"/>
  <c r="A229" i="6"/>
  <c r="B228" i="5"/>
  <c r="A229" i="5"/>
  <c r="E126" i="6"/>
  <c r="D126" i="6"/>
  <c r="F126" i="6" s="1"/>
  <c r="D122" i="5"/>
  <c r="E122" i="5"/>
  <c r="B229" i="6" l="1"/>
  <c r="A230" i="6"/>
  <c r="B229" i="5"/>
  <c r="A230" i="5"/>
  <c r="G126" i="6"/>
  <c r="C127" i="6" s="1"/>
  <c r="F122" i="5"/>
  <c r="G122" i="5" s="1"/>
  <c r="C123" i="5" s="1"/>
  <c r="B230" i="6" l="1"/>
  <c r="A231" i="6"/>
  <c r="B230" i="5"/>
  <c r="A231" i="5"/>
  <c r="E127" i="6"/>
  <c r="D127" i="6"/>
  <c r="F127" i="6" s="1"/>
  <c r="D123" i="5"/>
  <c r="F123" i="5" s="1"/>
  <c r="E123" i="5"/>
  <c r="B231" i="6" l="1"/>
  <c r="A232" i="6"/>
  <c r="B231" i="5"/>
  <c r="A232" i="5"/>
  <c r="G127" i="6"/>
  <c r="C128" i="6" s="1"/>
  <c r="G123" i="5"/>
  <c r="C124" i="5" s="1"/>
  <c r="B232" i="6" l="1"/>
  <c r="A233" i="6"/>
  <c r="B232" i="5"/>
  <c r="A233" i="5"/>
  <c r="E128" i="6"/>
  <c r="D128" i="6"/>
  <c r="F128" i="6" s="1"/>
  <c r="G128" i="6"/>
  <c r="C129" i="6" s="1"/>
  <c r="D124" i="5"/>
  <c r="F124" i="5" s="1"/>
  <c r="E124" i="5"/>
  <c r="G124" i="5"/>
  <c r="C125" i="5" s="1"/>
  <c r="B233" i="6" l="1"/>
  <c r="A234" i="6"/>
  <c r="B233" i="5"/>
  <c r="A234" i="5"/>
  <c r="D129" i="6"/>
  <c r="E129" i="6"/>
  <c r="G125" i="5"/>
  <c r="C126" i="5" s="1"/>
  <c r="E125" i="5"/>
  <c r="D125" i="5"/>
  <c r="F125" i="5" s="1"/>
  <c r="B234" i="6" l="1"/>
  <c r="A235" i="6"/>
  <c r="B234" i="5"/>
  <c r="A235" i="5"/>
  <c r="E126" i="5"/>
  <c r="D126" i="5"/>
  <c r="F126" i="5" s="1"/>
  <c r="F129" i="6"/>
  <c r="G129" i="6" s="1"/>
  <c r="C130" i="6" s="1"/>
  <c r="B235" i="6" l="1"/>
  <c r="A236" i="6"/>
  <c r="B235" i="5"/>
  <c r="A236" i="5"/>
  <c r="D130" i="6"/>
  <c r="E130" i="6"/>
  <c r="G126" i="5"/>
  <c r="C127" i="5" s="1"/>
  <c r="B236" i="6" l="1"/>
  <c r="A237" i="6"/>
  <c r="B236" i="5"/>
  <c r="A237" i="5"/>
  <c r="D127" i="5"/>
  <c r="E127" i="5"/>
  <c r="F130" i="6"/>
  <c r="G130" i="6" s="1"/>
  <c r="C131" i="6" s="1"/>
  <c r="B237" i="6" l="1"/>
  <c r="A238" i="6"/>
  <c r="B237" i="5"/>
  <c r="A238" i="5"/>
  <c r="E131" i="6"/>
  <c r="D131" i="6"/>
  <c r="F127" i="5"/>
  <c r="G127" i="5" s="1"/>
  <c r="C128" i="5" s="1"/>
  <c r="B238" i="6" l="1"/>
  <c r="A239" i="6"/>
  <c r="B238" i="5"/>
  <c r="A239" i="5"/>
  <c r="D128" i="5"/>
  <c r="F128" i="5" s="1"/>
  <c r="E128" i="5"/>
  <c r="F131" i="6"/>
  <c r="G131" i="6" s="1"/>
  <c r="C132" i="6" s="1"/>
  <c r="B239" i="6" l="1"/>
  <c r="A240" i="6"/>
  <c r="A240" i="5"/>
  <c r="B239" i="5"/>
  <c r="E132" i="6"/>
  <c r="D132" i="6"/>
  <c r="F132" i="6" s="1"/>
  <c r="G128" i="5"/>
  <c r="C129" i="5" s="1"/>
  <c r="B240" i="6" l="1"/>
  <c r="A241" i="6"/>
  <c r="B240" i="5"/>
  <c r="A241" i="5"/>
  <c r="D129" i="5"/>
  <c r="E129" i="5"/>
  <c r="G132" i="6"/>
  <c r="C133" i="6" s="1"/>
  <c r="B241" i="6" l="1"/>
  <c r="A242" i="6"/>
  <c r="A242" i="5"/>
  <c r="B241" i="5"/>
  <c r="D133" i="6"/>
  <c r="E133" i="6"/>
  <c r="F129" i="5"/>
  <c r="G129" i="5" s="1"/>
  <c r="C130" i="5" s="1"/>
  <c r="B242" i="6" l="1"/>
  <c r="A243" i="6"/>
  <c r="B242" i="5"/>
  <c r="A243" i="5"/>
  <c r="D130" i="5"/>
  <c r="E130" i="5"/>
  <c r="F133" i="6"/>
  <c r="G133" i="6" s="1"/>
  <c r="C134" i="6" s="1"/>
  <c r="B243" i="6" l="1"/>
  <c r="A244" i="6"/>
  <c r="B243" i="5"/>
  <c r="A244" i="5"/>
  <c r="E134" i="6"/>
  <c r="D134" i="6"/>
  <c r="F130" i="5"/>
  <c r="G130" i="5" s="1"/>
  <c r="C131" i="5" s="1"/>
  <c r="B244" i="6" l="1"/>
  <c r="A245" i="6"/>
  <c r="A245" i="5"/>
  <c r="B244" i="5"/>
  <c r="D131" i="5"/>
  <c r="E131" i="5"/>
  <c r="F134" i="6"/>
  <c r="G134" i="6" s="1"/>
  <c r="C135" i="6" s="1"/>
  <c r="B245" i="6" l="1"/>
  <c r="A246" i="6"/>
  <c r="B245" i="5"/>
  <c r="A246" i="5"/>
  <c r="E135" i="6"/>
  <c r="D135" i="6"/>
  <c r="F135" i="6" s="1"/>
  <c r="F131" i="5"/>
  <c r="G131" i="5" s="1"/>
  <c r="C132" i="5" s="1"/>
  <c r="B246" i="6" l="1"/>
  <c r="A247" i="6"/>
  <c r="A247" i="5"/>
  <c r="B246" i="5"/>
  <c r="E132" i="5"/>
  <c r="D132" i="5"/>
  <c r="F132" i="5" s="1"/>
  <c r="G135" i="6"/>
  <c r="C136" i="6" s="1"/>
  <c r="B247" i="6" l="1"/>
  <c r="A248" i="6"/>
  <c r="A248" i="5"/>
  <c r="B247" i="5"/>
  <c r="D136" i="6"/>
  <c r="F136" i="6" s="1"/>
  <c r="E136" i="6"/>
  <c r="G132" i="5"/>
  <c r="C133" i="5" s="1"/>
  <c r="B248" i="6" l="1"/>
  <c r="A249" i="6"/>
  <c r="A249" i="5"/>
  <c r="B248" i="5"/>
  <c r="D133" i="5"/>
  <c r="E133" i="5"/>
  <c r="G136" i="6"/>
  <c r="C137" i="6" s="1"/>
  <c r="B249" i="6" l="1"/>
  <c r="A250" i="6"/>
  <c r="A250" i="5"/>
  <c r="B249" i="5"/>
  <c r="E137" i="6"/>
  <c r="G137" i="6"/>
  <c r="C138" i="6" s="1"/>
  <c r="D137" i="6"/>
  <c r="F137" i="6" s="1"/>
  <c r="F133" i="5"/>
  <c r="G133" i="5" s="1"/>
  <c r="C134" i="5" s="1"/>
  <c r="B250" i="6" l="1"/>
  <c r="A251" i="6"/>
  <c r="A251" i="5"/>
  <c r="B250" i="5"/>
  <c r="D138" i="6"/>
  <c r="E138" i="6"/>
  <c r="D134" i="5"/>
  <c r="E134" i="5"/>
  <c r="B251" i="6" l="1"/>
  <c r="A252" i="6"/>
  <c r="B251" i="5"/>
  <c r="A252" i="5"/>
  <c r="F138" i="6"/>
  <c r="G138" i="6" s="1"/>
  <c r="C139" i="6" s="1"/>
  <c r="F134" i="5"/>
  <c r="G134" i="5" s="1"/>
  <c r="C135" i="5" s="1"/>
  <c r="B252" i="6" l="1"/>
  <c r="A253" i="6"/>
  <c r="B252" i="5"/>
  <c r="A253" i="5"/>
  <c r="E139" i="6"/>
  <c r="D139" i="6"/>
  <c r="F139" i="6" s="1"/>
  <c r="E135" i="5"/>
  <c r="D135" i="5"/>
  <c r="F135" i="5" s="1"/>
  <c r="B253" i="6" l="1"/>
  <c r="A254" i="6"/>
  <c r="B253" i="5"/>
  <c r="A254" i="5"/>
  <c r="G139" i="6"/>
  <c r="C140" i="6" s="1"/>
  <c r="G135" i="5"/>
  <c r="C136" i="5" s="1"/>
  <c r="B254" i="6" l="1"/>
  <c r="A255" i="6"/>
  <c r="A255" i="5"/>
  <c r="B254" i="5"/>
  <c r="D140" i="6"/>
  <c r="E140" i="6"/>
  <c r="D136" i="5"/>
  <c r="F136" i="5" s="1"/>
  <c r="E136" i="5"/>
  <c r="B255" i="6" l="1"/>
  <c r="A256" i="6"/>
  <c r="A256" i="5"/>
  <c r="B255" i="5"/>
  <c r="F140" i="6"/>
  <c r="G140" i="6" s="1"/>
  <c r="C141" i="6" s="1"/>
  <c r="G136" i="5"/>
  <c r="C137" i="5" s="1"/>
  <c r="B256" i="6" l="1"/>
  <c r="A257" i="6"/>
  <c r="B256" i="5"/>
  <c r="A257" i="5"/>
  <c r="E141" i="6"/>
  <c r="D141" i="6"/>
  <c r="F141" i="6" s="1"/>
  <c r="D137" i="5"/>
  <c r="E137" i="5"/>
  <c r="B257" i="6" l="1"/>
  <c r="A258" i="6"/>
  <c r="B257" i="5"/>
  <c r="A258" i="5"/>
  <c r="G141" i="6"/>
  <c r="C142" i="6" s="1"/>
  <c r="F137" i="5"/>
  <c r="G137" i="5" s="1"/>
  <c r="C138" i="5" s="1"/>
  <c r="B258" i="6" l="1"/>
  <c r="A259" i="6"/>
  <c r="B258" i="5"/>
  <c r="A259" i="5"/>
  <c r="E142" i="6"/>
  <c r="D142" i="6"/>
  <c r="F142" i="6" s="1"/>
  <c r="G142" i="6"/>
  <c r="C143" i="6" s="1"/>
  <c r="D138" i="5"/>
  <c r="F138" i="5" s="1"/>
  <c r="E138" i="5"/>
  <c r="G138" i="5"/>
  <c r="C139" i="5" s="1"/>
  <c r="B259" i="6" l="1"/>
  <c r="A260" i="6"/>
  <c r="B259" i="5"/>
  <c r="A260" i="5"/>
  <c r="E143" i="6"/>
  <c r="D143" i="6"/>
  <c r="F143" i="6" s="1"/>
  <c r="D139" i="5"/>
  <c r="F139" i="5" s="1"/>
  <c r="E139" i="5"/>
  <c r="B260" i="6" l="1"/>
  <c r="A261" i="6"/>
  <c r="B260" i="5"/>
  <c r="A261" i="5"/>
  <c r="G143" i="6"/>
  <c r="C144" i="6" s="1"/>
  <c r="G139" i="5"/>
  <c r="C140" i="5" s="1"/>
  <c r="B261" i="6" l="1"/>
  <c r="A262" i="6"/>
  <c r="B261" i="5"/>
  <c r="A262" i="5"/>
  <c r="D144" i="6"/>
  <c r="E144" i="6"/>
  <c r="D140" i="5"/>
  <c r="E140" i="5"/>
  <c r="B262" i="6" l="1"/>
  <c r="A263" i="6"/>
  <c r="B262" i="5"/>
  <c r="A263" i="5"/>
  <c r="F144" i="6"/>
  <c r="G144" i="6" s="1"/>
  <c r="C145" i="6" s="1"/>
  <c r="F140" i="5"/>
  <c r="G140" i="5" s="1"/>
  <c r="C141" i="5" s="1"/>
  <c r="B263" i="6" l="1"/>
  <c r="A264" i="6"/>
  <c r="B263" i="5"/>
  <c r="A264" i="5"/>
  <c r="D145" i="6"/>
  <c r="E145" i="6"/>
  <c r="D141" i="5"/>
  <c r="E141" i="5"/>
  <c r="B264" i="6" l="1"/>
  <c r="A265" i="6"/>
  <c r="B264" i="5"/>
  <c r="A265" i="5"/>
  <c r="F145" i="6"/>
  <c r="G145" i="6" s="1"/>
  <c r="C146" i="6" s="1"/>
  <c r="F141" i="5"/>
  <c r="G141" i="5" s="1"/>
  <c r="C142" i="5" s="1"/>
  <c r="B265" i="6" l="1"/>
  <c r="A266" i="6"/>
  <c r="B265" i="5"/>
  <c r="A266" i="5"/>
  <c r="G146" i="6"/>
  <c r="C147" i="6" s="1"/>
  <c r="E146" i="6"/>
  <c r="D146" i="6"/>
  <c r="F146" i="6" s="1"/>
  <c r="D142" i="5"/>
  <c r="E142" i="5"/>
  <c r="B266" i="6" l="1"/>
  <c r="A267" i="6"/>
  <c r="B266" i="5"/>
  <c r="A267" i="5"/>
  <c r="D147" i="6"/>
  <c r="F147" i="6" s="1"/>
  <c r="E147" i="6"/>
  <c r="F142" i="5"/>
  <c r="G142" i="5" s="1"/>
  <c r="C143" i="5" s="1"/>
  <c r="B267" i="6" l="1"/>
  <c r="A268" i="6"/>
  <c r="B267" i="5"/>
  <c r="A268" i="5"/>
  <c r="D143" i="5"/>
  <c r="E143" i="5"/>
  <c r="G147" i="6"/>
  <c r="C148" i="6" s="1"/>
  <c r="B268" i="6" l="1"/>
  <c r="A269" i="6"/>
  <c r="B268" i="5"/>
  <c r="A269" i="5"/>
  <c r="D148" i="6"/>
  <c r="E148" i="6"/>
  <c r="F143" i="5"/>
  <c r="G143" i="5" s="1"/>
  <c r="C144" i="5" s="1"/>
  <c r="B269" i="6" l="1"/>
  <c r="A270" i="6"/>
  <c r="A270" i="5"/>
  <c r="B269" i="5"/>
  <c r="D144" i="5"/>
  <c r="E144" i="5"/>
  <c r="F148" i="6"/>
  <c r="G148" i="6" s="1"/>
  <c r="C149" i="6" s="1"/>
  <c r="B270" i="6" l="1"/>
  <c r="A271" i="6"/>
  <c r="B270" i="5"/>
  <c r="A271" i="5"/>
  <c r="D149" i="6"/>
  <c r="E149" i="6"/>
  <c r="F144" i="5"/>
  <c r="G144" i="5" s="1"/>
  <c r="C145" i="5" s="1"/>
  <c r="B271" i="6" l="1"/>
  <c r="A272" i="6"/>
  <c r="B271" i="5"/>
  <c r="A272" i="5"/>
  <c r="D145" i="5"/>
  <c r="E145" i="5"/>
  <c r="F149" i="6"/>
  <c r="G149" i="6" s="1"/>
  <c r="C150" i="6" s="1"/>
  <c r="B272" i="6" l="1"/>
  <c r="A273" i="6"/>
  <c r="B272" i="5"/>
  <c r="A273" i="5"/>
  <c r="D150" i="6"/>
  <c r="E150" i="6"/>
  <c r="F145" i="5"/>
  <c r="G145" i="5" s="1"/>
  <c r="C146" i="5" s="1"/>
  <c r="B273" i="6" l="1"/>
  <c r="A274" i="6"/>
  <c r="B273" i="5"/>
  <c r="A274" i="5"/>
  <c r="E146" i="5"/>
  <c r="D146" i="5"/>
  <c r="F146" i="5" s="1"/>
  <c r="F150" i="6"/>
  <c r="G150" i="6" s="1"/>
  <c r="C151" i="6" s="1"/>
  <c r="B274" i="6" l="1"/>
  <c r="A275" i="6"/>
  <c r="B274" i="5"/>
  <c r="A275" i="5"/>
  <c r="D151" i="6"/>
  <c r="E151" i="6"/>
  <c r="G146" i="5"/>
  <c r="C147" i="5" s="1"/>
  <c r="B275" i="6" l="1"/>
  <c r="A276" i="6"/>
  <c r="B275" i="5"/>
  <c r="A276" i="5"/>
  <c r="D147" i="5"/>
  <c r="E147" i="5"/>
  <c r="F151" i="6"/>
  <c r="G151" i="6" s="1"/>
  <c r="C152" i="6" s="1"/>
  <c r="B276" i="6" l="1"/>
  <c r="A277" i="6"/>
  <c r="B276" i="5"/>
  <c r="A277" i="5"/>
  <c r="D152" i="6"/>
  <c r="E152" i="6"/>
  <c r="F147" i="5"/>
  <c r="G147" i="5" s="1"/>
  <c r="C148" i="5" s="1"/>
  <c r="B277" i="6" l="1"/>
  <c r="A278" i="6"/>
  <c r="B277" i="5"/>
  <c r="A278" i="5"/>
  <c r="D148" i="5"/>
  <c r="F148" i="5" s="1"/>
  <c r="E148" i="5"/>
  <c r="F152" i="6"/>
  <c r="G152" i="6" s="1"/>
  <c r="C153" i="6" s="1"/>
  <c r="B278" i="6" l="1"/>
  <c r="A279" i="6"/>
  <c r="B278" i="5"/>
  <c r="A279" i="5"/>
  <c r="D153" i="6"/>
  <c r="E153" i="6"/>
  <c r="G148" i="5"/>
  <c r="C149" i="5" s="1"/>
  <c r="B279" i="6" l="1"/>
  <c r="A280" i="6"/>
  <c r="B279" i="5"/>
  <c r="A280" i="5"/>
  <c r="D149" i="5"/>
  <c r="E149" i="5"/>
  <c r="F153" i="6"/>
  <c r="G153" i="6" s="1"/>
  <c r="C154" i="6" s="1"/>
  <c r="B280" i="6" l="1"/>
  <c r="A281" i="6"/>
  <c r="B280" i="5"/>
  <c r="A281" i="5"/>
  <c r="D154" i="6"/>
  <c r="E154" i="6"/>
  <c r="F149" i="5"/>
  <c r="G149" i="5" s="1"/>
  <c r="C150" i="5" s="1"/>
  <c r="B281" i="6" l="1"/>
  <c r="A282" i="6"/>
  <c r="B281" i="5"/>
  <c r="A282" i="5"/>
  <c r="E150" i="5"/>
  <c r="D150" i="5"/>
  <c r="F150" i="5" s="1"/>
  <c r="F154" i="6"/>
  <c r="G154" i="6" s="1"/>
  <c r="C155" i="6" s="1"/>
  <c r="B282" i="6" l="1"/>
  <c r="A283" i="6"/>
  <c r="B282" i="5"/>
  <c r="A283" i="5"/>
  <c r="E155" i="6"/>
  <c r="D155" i="6"/>
  <c r="F155" i="6" s="1"/>
  <c r="G150" i="5"/>
  <c r="C151" i="5" s="1"/>
  <c r="B283" i="6" l="1"/>
  <c r="A284" i="6"/>
  <c r="B283" i="5"/>
  <c r="A284" i="5"/>
  <c r="D151" i="5"/>
  <c r="E151" i="5"/>
  <c r="G155" i="6"/>
  <c r="C156" i="6" s="1"/>
  <c r="B284" i="6" l="1"/>
  <c r="A285" i="6"/>
  <c r="B284" i="5"/>
  <c r="A285" i="5"/>
  <c r="D156" i="6"/>
  <c r="E156" i="6"/>
  <c r="F151" i="5"/>
  <c r="G151" i="5" s="1"/>
  <c r="C152" i="5" s="1"/>
  <c r="B285" i="6" l="1"/>
  <c r="A286" i="6"/>
  <c r="B285" i="5"/>
  <c r="A286" i="5"/>
  <c r="D152" i="5"/>
  <c r="E152" i="5"/>
  <c r="F156" i="6"/>
  <c r="G156" i="6" s="1"/>
  <c r="C157" i="6" s="1"/>
  <c r="B286" i="6" l="1"/>
  <c r="A287" i="6"/>
  <c r="B286" i="5"/>
  <c r="A287" i="5"/>
  <c r="D157" i="6"/>
  <c r="F157" i="6" s="1"/>
  <c r="E157" i="6"/>
  <c r="F152" i="5"/>
  <c r="G152" i="5" s="1"/>
  <c r="C153" i="5" s="1"/>
  <c r="B287" i="6" l="1"/>
  <c r="A288" i="6"/>
  <c r="B287" i="5"/>
  <c r="A288" i="5"/>
  <c r="D153" i="5"/>
  <c r="E153" i="5"/>
  <c r="G157" i="6"/>
  <c r="C158" i="6" s="1"/>
  <c r="B288" i="6" l="1"/>
  <c r="A289" i="6"/>
  <c r="B288" i="5"/>
  <c r="A289" i="5"/>
  <c r="D158" i="6"/>
  <c r="F158" i="6" s="1"/>
  <c r="E158" i="6"/>
  <c r="F153" i="5"/>
  <c r="G153" i="5" s="1"/>
  <c r="C154" i="5" s="1"/>
  <c r="B289" i="6" l="1"/>
  <c r="A290" i="6"/>
  <c r="B289" i="5"/>
  <c r="A290" i="5"/>
  <c r="D154" i="5"/>
  <c r="E154" i="5"/>
  <c r="G158" i="6"/>
  <c r="C159" i="6" s="1"/>
  <c r="B290" i="6" l="1"/>
  <c r="A291" i="6"/>
  <c r="B290" i="5"/>
  <c r="A291" i="5"/>
  <c r="E159" i="6"/>
  <c r="D159" i="6"/>
  <c r="F159" i="6" s="1"/>
  <c r="F154" i="5"/>
  <c r="G154" i="5" s="1"/>
  <c r="C155" i="5" s="1"/>
  <c r="B291" i="6" l="1"/>
  <c r="A292" i="6"/>
  <c r="B291" i="5"/>
  <c r="A292" i="5"/>
  <c r="D155" i="5"/>
  <c r="E155" i="5"/>
  <c r="G159" i="6"/>
  <c r="C160" i="6" s="1"/>
  <c r="B292" i="6" l="1"/>
  <c r="A293" i="6"/>
  <c r="B292" i="5"/>
  <c r="A293" i="5"/>
  <c r="D160" i="6"/>
  <c r="E160" i="6"/>
  <c r="F155" i="5"/>
  <c r="G155" i="5" s="1"/>
  <c r="C156" i="5" s="1"/>
  <c r="B293" i="6" l="1"/>
  <c r="A294" i="6"/>
  <c r="B293" i="5"/>
  <c r="A294" i="5"/>
  <c r="D156" i="5"/>
  <c r="F156" i="5" s="1"/>
  <c r="E156" i="5"/>
  <c r="F160" i="6"/>
  <c r="G160" i="6" s="1"/>
  <c r="C161" i="6" s="1"/>
  <c r="B294" i="6" l="1"/>
  <c r="A295" i="6"/>
  <c r="B294" i="5"/>
  <c r="A295" i="5"/>
  <c r="D161" i="6"/>
  <c r="E161" i="6"/>
  <c r="G156" i="5"/>
  <c r="C157" i="5" s="1"/>
  <c r="B295" i="6" l="1"/>
  <c r="A296" i="6"/>
  <c r="A296" i="5"/>
  <c r="B295" i="5"/>
  <c r="D157" i="5"/>
  <c r="F157" i="5" s="1"/>
  <c r="E157" i="5"/>
  <c r="F161" i="6"/>
  <c r="G161" i="6" s="1"/>
  <c r="C162" i="6" s="1"/>
  <c r="B296" i="6" l="1"/>
  <c r="A297" i="6"/>
  <c r="B296" i="5"/>
  <c r="A297" i="5"/>
  <c r="E162" i="6"/>
  <c r="D162" i="6"/>
  <c r="F162" i="6" s="1"/>
  <c r="G157" i="5"/>
  <c r="C158" i="5" s="1"/>
  <c r="B297" i="6" l="1"/>
  <c r="A298" i="6"/>
  <c r="B297" i="5"/>
  <c r="A298" i="5"/>
  <c r="D158" i="5"/>
  <c r="F158" i="5" s="1"/>
  <c r="E158" i="5"/>
  <c r="G162" i="6"/>
  <c r="C163" i="6" s="1"/>
  <c r="B298" i="6" l="1"/>
  <c r="A299" i="6"/>
  <c r="B298" i="5"/>
  <c r="A299" i="5"/>
  <c r="D163" i="6"/>
  <c r="E163" i="6"/>
  <c r="G158" i="5"/>
  <c r="C159" i="5" s="1"/>
  <c r="B299" i="6" l="1"/>
  <c r="A300" i="6"/>
  <c r="A300" i="5"/>
  <c r="B299" i="5"/>
  <c r="D159" i="5"/>
  <c r="E159" i="5"/>
  <c r="F163" i="6"/>
  <c r="G163" i="6" s="1"/>
  <c r="C164" i="6" s="1"/>
  <c r="B300" i="6" l="1"/>
  <c r="A301" i="6"/>
  <c r="B300" i="5"/>
  <c r="A301" i="5"/>
  <c r="D164" i="6"/>
  <c r="E164" i="6"/>
  <c r="F159" i="5"/>
  <c r="G159" i="5" s="1"/>
  <c r="C160" i="5" s="1"/>
  <c r="B301" i="6" l="1"/>
  <c r="A302" i="6"/>
  <c r="A302" i="5"/>
  <c r="B301" i="5"/>
  <c r="D160" i="5"/>
  <c r="E160" i="5"/>
  <c r="F164" i="6"/>
  <c r="G164" i="6" s="1"/>
  <c r="C165" i="6" s="1"/>
  <c r="B302" i="6" l="1"/>
  <c r="A303" i="6"/>
  <c r="B302" i="5"/>
  <c r="A303" i="5"/>
  <c r="E165" i="6"/>
  <c r="D165" i="6"/>
  <c r="F160" i="5"/>
  <c r="G160" i="5" s="1"/>
  <c r="C161" i="5" s="1"/>
  <c r="B303" i="6" l="1"/>
  <c r="A304" i="6"/>
  <c r="B303" i="5"/>
  <c r="A304" i="5"/>
  <c r="D161" i="5"/>
  <c r="F161" i="5" s="1"/>
  <c r="E161" i="5"/>
  <c r="F165" i="6"/>
  <c r="G165" i="6" s="1"/>
  <c r="C166" i="6" s="1"/>
  <c r="B304" i="6" l="1"/>
  <c r="A305" i="6"/>
  <c r="B304" i="5"/>
  <c r="A305" i="5"/>
  <c r="D166" i="6"/>
  <c r="E166" i="6"/>
  <c r="G161" i="5"/>
  <c r="C162" i="5" s="1"/>
  <c r="B305" i="6" l="1"/>
  <c r="A306" i="6"/>
  <c r="A306" i="5"/>
  <c r="B305" i="5"/>
  <c r="D162" i="5"/>
  <c r="E162" i="5"/>
  <c r="F166" i="6"/>
  <c r="G166" i="6" s="1"/>
  <c r="C167" i="6" s="1"/>
  <c r="B306" i="6" l="1"/>
  <c r="A307" i="6"/>
  <c r="B306" i="5"/>
  <c r="A307" i="5"/>
  <c r="D167" i="6"/>
  <c r="E167" i="6"/>
  <c r="F162" i="5"/>
  <c r="G162" i="5" s="1"/>
  <c r="C163" i="5" s="1"/>
  <c r="B307" i="6" l="1"/>
  <c r="A308" i="6"/>
  <c r="B307" i="5"/>
  <c r="A308" i="5"/>
  <c r="D163" i="5"/>
  <c r="E163" i="5"/>
  <c r="F167" i="6"/>
  <c r="G167" i="6" s="1"/>
  <c r="C168" i="6" s="1"/>
  <c r="B308" i="6" l="1"/>
  <c r="A309" i="6"/>
  <c r="B308" i="5"/>
  <c r="A309" i="5"/>
  <c r="D168" i="6"/>
  <c r="E168" i="6"/>
  <c r="F163" i="5"/>
  <c r="G163" i="5" s="1"/>
  <c r="C164" i="5" s="1"/>
  <c r="B309" i="6" l="1"/>
  <c r="A310" i="6"/>
  <c r="B309" i="5"/>
  <c r="A310" i="5"/>
  <c r="E164" i="5"/>
  <c r="D164" i="5"/>
  <c r="F164" i="5" s="1"/>
  <c r="F168" i="6"/>
  <c r="G168" i="6" s="1"/>
  <c r="C169" i="6" s="1"/>
  <c r="B310" i="6" l="1"/>
  <c r="A311" i="6"/>
  <c r="B310" i="5"/>
  <c r="A311" i="5"/>
  <c r="D169" i="6"/>
  <c r="E169" i="6"/>
  <c r="G164" i="5"/>
  <c r="C165" i="5" s="1"/>
  <c r="B311" i="6" l="1"/>
  <c r="A312" i="6"/>
  <c r="B311" i="5"/>
  <c r="A312" i="5"/>
  <c r="D165" i="5"/>
  <c r="E165" i="5"/>
  <c r="F169" i="6"/>
  <c r="G169" i="6" s="1"/>
  <c r="C170" i="6" s="1"/>
  <c r="B312" i="6" l="1"/>
  <c r="A313" i="6"/>
  <c r="B312" i="5"/>
  <c r="A313" i="5"/>
  <c r="D170" i="6"/>
  <c r="E170" i="6"/>
  <c r="F165" i="5"/>
  <c r="G165" i="5" s="1"/>
  <c r="C166" i="5" s="1"/>
  <c r="B313" i="6" l="1"/>
  <c r="A314" i="6"/>
  <c r="B313" i="5"/>
  <c r="A314" i="5"/>
  <c r="D166" i="5"/>
  <c r="E166" i="5"/>
  <c r="F170" i="6"/>
  <c r="G170" i="6" s="1"/>
  <c r="C171" i="6" s="1"/>
  <c r="B314" i="6" l="1"/>
  <c r="A315" i="6"/>
  <c r="B314" i="5"/>
  <c r="A315" i="5"/>
  <c r="D171" i="6"/>
  <c r="E171" i="6"/>
  <c r="F166" i="5"/>
  <c r="G166" i="5" s="1"/>
  <c r="C167" i="5" s="1"/>
  <c r="B315" i="6" l="1"/>
  <c r="A316" i="6"/>
  <c r="A316" i="5"/>
  <c r="B315" i="5"/>
  <c r="D167" i="5"/>
  <c r="E167" i="5"/>
  <c r="F171" i="6"/>
  <c r="G171" i="6" s="1"/>
  <c r="C172" i="6" s="1"/>
  <c r="B316" i="6" l="1"/>
  <c r="A317" i="6"/>
  <c r="A317" i="5"/>
  <c r="B316" i="5"/>
  <c r="D172" i="6"/>
  <c r="E172" i="6"/>
  <c r="F167" i="5"/>
  <c r="G167" i="5" s="1"/>
  <c r="C168" i="5" s="1"/>
  <c r="B317" i="6" l="1"/>
  <c r="A318" i="6"/>
  <c r="B317" i="5"/>
  <c r="A318" i="5"/>
  <c r="D168" i="5"/>
  <c r="E168" i="5"/>
  <c r="F172" i="6"/>
  <c r="G172" i="6" s="1"/>
  <c r="C173" i="6" s="1"/>
  <c r="B318" i="6" l="1"/>
  <c r="A319" i="6"/>
  <c r="B318" i="5"/>
  <c r="A319" i="5"/>
  <c r="D173" i="6"/>
  <c r="E173" i="6"/>
  <c r="F168" i="5"/>
  <c r="G168" i="5" s="1"/>
  <c r="C169" i="5" s="1"/>
  <c r="B319" i="6" l="1"/>
  <c r="A320" i="6"/>
  <c r="B319" i="5"/>
  <c r="A320" i="5"/>
  <c r="D169" i="5"/>
  <c r="F169" i="5" s="1"/>
  <c r="E169" i="5"/>
  <c r="F173" i="6"/>
  <c r="G173" i="6" s="1"/>
  <c r="C174" i="6" s="1"/>
  <c r="A321" i="6" l="1"/>
  <c r="B320" i="6"/>
  <c r="A321" i="5"/>
  <c r="B320" i="5"/>
  <c r="D174" i="6"/>
  <c r="F174" i="6" s="1"/>
  <c r="E174" i="6"/>
  <c r="G169" i="5"/>
  <c r="C170" i="5" s="1"/>
  <c r="A322" i="6" l="1"/>
  <c r="B321" i="6"/>
  <c r="B321" i="5"/>
  <c r="A322" i="5"/>
  <c r="D170" i="5"/>
  <c r="E170" i="5"/>
  <c r="G174" i="6"/>
  <c r="C175" i="6" s="1"/>
  <c r="A323" i="6" l="1"/>
  <c r="B322" i="6"/>
  <c r="B322" i="5"/>
  <c r="A323" i="5"/>
  <c r="D175" i="6"/>
  <c r="E175" i="6"/>
  <c r="F170" i="5"/>
  <c r="G170" i="5" s="1"/>
  <c r="C171" i="5" s="1"/>
  <c r="B323" i="6" l="1"/>
  <c r="A324" i="6"/>
  <c r="A324" i="5"/>
  <c r="B323" i="5"/>
  <c r="D171" i="5"/>
  <c r="E171" i="5"/>
  <c r="F175" i="6"/>
  <c r="G175" i="6" s="1"/>
  <c r="C176" i="6" s="1"/>
  <c r="B324" i="6" l="1"/>
  <c r="A325" i="6"/>
  <c r="A325" i="5"/>
  <c r="B324" i="5"/>
  <c r="D176" i="6"/>
  <c r="E176" i="6"/>
  <c r="F171" i="5"/>
  <c r="G171" i="5" s="1"/>
  <c r="C172" i="5" s="1"/>
  <c r="A326" i="6" l="1"/>
  <c r="B325" i="6"/>
  <c r="A326" i="5"/>
  <c r="B325" i="5"/>
  <c r="D172" i="5"/>
  <c r="E172" i="5"/>
  <c r="F176" i="6"/>
  <c r="G176" i="6" s="1"/>
  <c r="C177" i="6" s="1"/>
  <c r="A327" i="6" l="1"/>
  <c r="B326" i="6"/>
  <c r="A327" i="5"/>
  <c r="B326" i="5"/>
  <c r="D177" i="6"/>
  <c r="E177" i="6"/>
  <c r="F172" i="5"/>
  <c r="G172" i="5" s="1"/>
  <c r="C173" i="5" s="1"/>
  <c r="A328" i="6" l="1"/>
  <c r="B327" i="6"/>
  <c r="B327" i="5"/>
  <c r="A328" i="5"/>
  <c r="D173" i="5"/>
  <c r="E173" i="5"/>
  <c r="F177" i="6"/>
  <c r="G177" i="6" s="1"/>
  <c r="C178" i="6" s="1"/>
  <c r="A329" i="6" l="1"/>
  <c r="B328" i="6"/>
  <c r="B328" i="5"/>
  <c r="A329" i="5"/>
  <c r="D178" i="6"/>
  <c r="F178" i="6" s="1"/>
  <c r="E178" i="6"/>
  <c r="F173" i="5"/>
  <c r="G173" i="5" s="1"/>
  <c r="C174" i="5" s="1"/>
  <c r="A330" i="6" l="1"/>
  <c r="B329" i="6"/>
  <c r="A330" i="5"/>
  <c r="B329" i="5"/>
  <c r="D174" i="5"/>
  <c r="E174" i="5"/>
  <c r="G178" i="6"/>
  <c r="C179" i="6" s="1"/>
  <c r="B330" i="6" l="1"/>
  <c r="A331" i="6"/>
  <c r="B330" i="5"/>
  <c r="A331" i="5"/>
  <c r="D179" i="6"/>
  <c r="E179" i="6"/>
  <c r="F174" i="5"/>
  <c r="G174" i="5" s="1"/>
  <c r="C175" i="5" s="1"/>
  <c r="A332" i="6" l="1"/>
  <c r="B331" i="6"/>
  <c r="B331" i="5"/>
  <c r="A332" i="5"/>
  <c r="D175" i="5"/>
  <c r="E175" i="5"/>
  <c r="F179" i="6"/>
  <c r="G179" i="6" s="1"/>
  <c r="C180" i="6" s="1"/>
  <c r="A333" i="6" l="1"/>
  <c r="B332" i="6"/>
  <c r="A333" i="5"/>
  <c r="B332" i="5"/>
  <c r="D180" i="6"/>
  <c r="E180" i="6"/>
  <c r="F175" i="5"/>
  <c r="G175" i="5" s="1"/>
  <c r="C176" i="5" s="1"/>
  <c r="A334" i="6" l="1"/>
  <c r="B333" i="6"/>
  <c r="B333" i="5"/>
  <c r="A334" i="5"/>
  <c r="D176" i="5"/>
  <c r="E176" i="5"/>
  <c r="F180" i="6"/>
  <c r="G180" i="6" s="1"/>
  <c r="C181" i="6" s="1"/>
  <c r="B334" i="6" l="1"/>
  <c r="A335" i="6"/>
  <c r="B334" i="5"/>
  <c r="A335" i="5"/>
  <c r="D181" i="6"/>
  <c r="F181" i="6" s="1"/>
  <c r="E181" i="6"/>
  <c r="F176" i="5"/>
  <c r="G176" i="5" s="1"/>
  <c r="C177" i="5" s="1"/>
  <c r="B335" i="6" l="1"/>
  <c r="A336" i="6"/>
  <c r="B335" i="5"/>
  <c r="A336" i="5"/>
  <c r="D177" i="5"/>
  <c r="E177" i="5"/>
  <c r="G181" i="6"/>
  <c r="C182" i="6" s="1"/>
  <c r="B336" i="6" l="1"/>
  <c r="A337" i="6"/>
  <c r="B336" i="5"/>
  <c r="A337" i="5"/>
  <c r="D182" i="6"/>
  <c r="E182" i="6"/>
  <c r="F177" i="5"/>
  <c r="G177" i="5" s="1"/>
  <c r="C178" i="5" s="1"/>
  <c r="A338" i="6" l="1"/>
  <c r="B337" i="6"/>
  <c r="B337" i="5"/>
  <c r="A338" i="5"/>
  <c r="D178" i="5"/>
  <c r="E178" i="5"/>
  <c r="F182" i="6"/>
  <c r="G182" i="6" s="1"/>
  <c r="C183" i="6" s="1"/>
  <c r="A339" i="6" l="1"/>
  <c r="B338" i="6"/>
  <c r="B338" i="5"/>
  <c r="A339" i="5"/>
  <c r="D183" i="6"/>
  <c r="E183" i="6"/>
  <c r="F178" i="5"/>
  <c r="G178" i="5" s="1"/>
  <c r="C179" i="5" s="1"/>
  <c r="B339" i="6" l="1"/>
  <c r="A340" i="6"/>
  <c r="A340" i="5"/>
  <c r="B339" i="5"/>
  <c r="D179" i="5"/>
  <c r="E179" i="5"/>
  <c r="F183" i="6"/>
  <c r="G183" i="6" s="1"/>
  <c r="C184" i="6" s="1"/>
  <c r="B340" i="6" l="1"/>
  <c r="A341" i="6"/>
  <c r="B340" i="5"/>
  <c r="A341" i="5"/>
  <c r="D184" i="6"/>
  <c r="E184" i="6"/>
  <c r="F179" i="5"/>
  <c r="G179" i="5" s="1"/>
  <c r="C180" i="5" s="1"/>
  <c r="B341" i="6" l="1"/>
  <c r="A342" i="6"/>
  <c r="B341" i="5"/>
  <c r="A342" i="5"/>
  <c r="D180" i="5"/>
  <c r="E180" i="5"/>
  <c r="F184" i="6"/>
  <c r="G184" i="6" s="1"/>
  <c r="C185" i="6" s="1"/>
  <c r="A343" i="6" l="1"/>
  <c r="B342" i="6"/>
  <c r="B342" i="5"/>
  <c r="A343" i="5"/>
  <c r="D185" i="6"/>
  <c r="E185" i="6"/>
  <c r="F180" i="5"/>
  <c r="G180" i="5" s="1"/>
  <c r="C181" i="5" s="1"/>
  <c r="B343" i="6" l="1"/>
  <c r="A344" i="6"/>
  <c r="B343" i="5"/>
  <c r="A344" i="5"/>
  <c r="D181" i="5"/>
  <c r="E181" i="5"/>
  <c r="F185" i="6"/>
  <c r="G185" i="6" s="1"/>
  <c r="C186" i="6" s="1"/>
  <c r="B344" i="6" l="1"/>
  <c r="A345" i="6"/>
  <c r="B344" i="5"/>
  <c r="A345" i="5"/>
  <c r="D186" i="6"/>
  <c r="E186" i="6"/>
  <c r="F181" i="5"/>
  <c r="G181" i="5" s="1"/>
  <c r="C182" i="5" s="1"/>
  <c r="A346" i="6" l="1"/>
  <c r="B345" i="6"/>
  <c r="B345" i="5"/>
  <c r="A346" i="5"/>
  <c r="D182" i="5"/>
  <c r="E182" i="5"/>
  <c r="F186" i="6"/>
  <c r="G186" i="6" s="1"/>
  <c r="C187" i="6" s="1"/>
  <c r="B346" i="6" l="1"/>
  <c r="A347" i="6"/>
  <c r="A347" i="5"/>
  <c r="B346" i="5"/>
  <c r="D187" i="6"/>
  <c r="F187" i="6" s="1"/>
  <c r="E187" i="6"/>
  <c r="F182" i="5"/>
  <c r="G182" i="5" s="1"/>
  <c r="C183" i="5" s="1"/>
  <c r="A348" i="6" l="1"/>
  <c r="B347" i="6"/>
  <c r="B347" i="5"/>
  <c r="A348" i="5"/>
  <c r="D183" i="5"/>
  <c r="E183" i="5"/>
  <c r="G187" i="6"/>
  <c r="C188" i="6" s="1"/>
  <c r="B348" i="6" l="1"/>
  <c r="A349" i="6"/>
  <c r="B348" i="5"/>
  <c r="A349" i="5"/>
  <c r="D188" i="6"/>
  <c r="F188" i="6" s="1"/>
  <c r="E188" i="6"/>
  <c r="F183" i="5"/>
  <c r="G183" i="5" s="1"/>
  <c r="C184" i="5" s="1"/>
  <c r="B349" i="6" l="1"/>
  <c r="A350" i="6"/>
  <c r="A350" i="5"/>
  <c r="B349" i="5"/>
  <c r="D184" i="5"/>
  <c r="F184" i="5" s="1"/>
  <c r="E184" i="5"/>
  <c r="G188" i="6"/>
  <c r="C189" i="6" s="1"/>
  <c r="A351" i="6" l="1"/>
  <c r="B350" i="6"/>
  <c r="B350" i="5"/>
  <c r="A351" i="5"/>
  <c r="E189" i="6"/>
  <c r="D189" i="6"/>
  <c r="F189" i="6" s="1"/>
  <c r="G184" i="5"/>
  <c r="C185" i="5" s="1"/>
  <c r="A352" i="6" l="1"/>
  <c r="B351" i="6"/>
  <c r="A352" i="5"/>
  <c r="B351" i="5"/>
  <c r="D185" i="5"/>
  <c r="E185" i="5"/>
  <c r="G189" i="6"/>
  <c r="C190" i="6" s="1"/>
  <c r="B352" i="6" l="1"/>
  <c r="A353" i="6"/>
  <c r="B352" i="5"/>
  <c r="A353" i="5"/>
  <c r="D190" i="6"/>
  <c r="E190" i="6"/>
  <c r="F185" i="5"/>
  <c r="G185" i="5" s="1"/>
  <c r="C186" i="5" s="1"/>
  <c r="A354" i="6" l="1"/>
  <c r="B353" i="6"/>
  <c r="A354" i="5"/>
  <c r="B353" i="5"/>
  <c r="D186" i="5"/>
  <c r="E186" i="5"/>
  <c r="F190" i="6"/>
  <c r="G190" i="6" s="1"/>
  <c r="C191" i="6" s="1"/>
  <c r="B354" i="6" l="1"/>
  <c r="A355" i="6"/>
  <c r="B354" i="5"/>
  <c r="A355" i="5"/>
  <c r="D191" i="6"/>
  <c r="E191" i="6"/>
  <c r="F186" i="5"/>
  <c r="G186" i="5" s="1"/>
  <c r="C187" i="5" s="1"/>
  <c r="B355" i="6" l="1"/>
  <c r="A356" i="6"/>
  <c r="A356" i="5"/>
  <c r="B355" i="5"/>
  <c r="D187" i="5"/>
  <c r="E187" i="5"/>
  <c r="F191" i="6"/>
  <c r="G191" i="6" s="1"/>
  <c r="C192" i="6" s="1"/>
  <c r="B356" i="6" l="1"/>
  <c r="A357" i="6"/>
  <c r="B356" i="5"/>
  <c r="A357" i="5"/>
  <c r="E192" i="6"/>
  <c r="D192" i="6"/>
  <c r="F192" i="6" s="1"/>
  <c r="G192" i="6"/>
  <c r="C193" i="6" s="1"/>
  <c r="F187" i="5"/>
  <c r="G187" i="5" s="1"/>
  <c r="C188" i="5" s="1"/>
  <c r="B357" i="6" l="1"/>
  <c r="A358" i="6"/>
  <c r="B357" i="5"/>
  <c r="A358" i="5"/>
  <c r="E193" i="6"/>
  <c r="D193" i="6"/>
  <c r="F193" i="6" s="1"/>
  <c r="D188" i="5"/>
  <c r="E188" i="5"/>
  <c r="B358" i="6" l="1"/>
  <c r="A359" i="6"/>
  <c r="B358" i="5"/>
  <c r="A359" i="5"/>
  <c r="G193" i="6"/>
  <c r="C194" i="6" s="1"/>
  <c r="F188" i="5"/>
  <c r="G188" i="5" s="1"/>
  <c r="C189" i="5" s="1"/>
  <c r="B359" i="6" l="1"/>
  <c r="A360" i="6"/>
  <c r="B359" i="5"/>
  <c r="A360" i="5"/>
  <c r="D194" i="6"/>
  <c r="E194" i="6"/>
  <c r="E189" i="5"/>
  <c r="D189" i="5"/>
  <c r="F189" i="5" s="1"/>
  <c r="B360" i="6" l="1"/>
  <c r="A361" i="6"/>
  <c r="A361" i="5"/>
  <c r="B360" i="5"/>
  <c r="F194" i="6"/>
  <c r="G194" i="6" s="1"/>
  <c r="C195" i="6" s="1"/>
  <c r="G189" i="5"/>
  <c r="C190" i="5" s="1"/>
  <c r="B361" i="6" l="1"/>
  <c r="A362" i="6"/>
  <c r="B361" i="5"/>
  <c r="A362" i="5"/>
  <c r="D195" i="6"/>
  <c r="E195" i="6"/>
  <c r="D190" i="5"/>
  <c r="E190" i="5"/>
  <c r="A363" i="6" l="1"/>
  <c r="B362" i="6"/>
  <c r="B362" i="5"/>
  <c r="A363" i="5"/>
  <c r="F195" i="6"/>
  <c r="G195" i="6" s="1"/>
  <c r="C196" i="6" s="1"/>
  <c r="F190" i="5"/>
  <c r="G190" i="5" s="1"/>
  <c r="C191" i="5" s="1"/>
  <c r="B363" i="6" l="1"/>
  <c r="A364" i="6"/>
  <c r="B363" i="5"/>
  <c r="A364" i="5"/>
  <c r="D196" i="6"/>
  <c r="F196" i="6" s="1"/>
  <c r="E196" i="6"/>
  <c r="E191" i="5"/>
  <c r="D191" i="5"/>
  <c r="F191" i="5" s="1"/>
  <c r="B364" i="6" l="1"/>
  <c r="A365" i="6"/>
  <c r="A365" i="5"/>
  <c r="B364" i="5"/>
  <c r="G196" i="6"/>
  <c r="C197" i="6" s="1"/>
  <c r="G191" i="5"/>
  <c r="C192" i="5" s="1"/>
  <c r="A366" i="6" l="1"/>
  <c r="B365" i="6"/>
  <c r="B365" i="5"/>
  <c r="A366" i="5"/>
  <c r="D197" i="6"/>
  <c r="E197" i="6"/>
  <c r="E192" i="5"/>
  <c r="D192" i="5"/>
  <c r="F192" i="5" s="1"/>
  <c r="A367" i="6" l="1"/>
  <c r="B366" i="6"/>
  <c r="B366" i="5"/>
  <c r="A367" i="5"/>
  <c r="F197" i="6"/>
  <c r="G197" i="6" s="1"/>
  <c r="C198" i="6" s="1"/>
  <c r="G192" i="5"/>
  <c r="C193" i="5" s="1"/>
  <c r="B367" i="6" l="1"/>
  <c r="A368" i="6"/>
  <c r="B367" i="5"/>
  <c r="A368" i="5"/>
  <c r="D198" i="6"/>
  <c r="F198" i="6" s="1"/>
  <c r="E198" i="6"/>
  <c r="D193" i="5"/>
  <c r="E193" i="5"/>
  <c r="A369" i="6" l="1"/>
  <c r="B368" i="6"/>
  <c r="A369" i="5"/>
  <c r="B368" i="5"/>
  <c r="G198" i="6"/>
  <c r="C199" i="6" s="1"/>
  <c r="F193" i="5"/>
  <c r="G193" i="5" s="1"/>
  <c r="C194" i="5" s="1"/>
  <c r="B369" i="6" l="1"/>
  <c r="A370" i="6"/>
  <c r="B369" i="5"/>
  <c r="A370" i="5"/>
  <c r="D199" i="6"/>
  <c r="E199" i="6"/>
  <c r="E194" i="5"/>
  <c r="D194" i="5"/>
  <c r="F194" i="5" s="1"/>
  <c r="G194" i="5"/>
  <c r="C195" i="5" s="1"/>
  <c r="A371" i="6" l="1"/>
  <c r="B370" i="6"/>
  <c r="B370" i="5"/>
  <c r="A371" i="5"/>
  <c r="E195" i="5"/>
  <c r="D195" i="5"/>
  <c r="F199" i="6"/>
  <c r="G199" i="6" s="1"/>
  <c r="C200" i="6" s="1"/>
  <c r="B371" i="6" l="1"/>
  <c r="A372" i="6"/>
  <c r="B371" i="5"/>
  <c r="A372" i="5"/>
  <c r="D200" i="6"/>
  <c r="E200" i="6"/>
  <c r="F195" i="5"/>
  <c r="G195" i="5" s="1"/>
  <c r="C196" i="5" s="1"/>
  <c r="B372" i="6" l="1"/>
  <c r="A373" i="6"/>
  <c r="B372" i="5"/>
  <c r="A373" i="5"/>
  <c r="D196" i="5"/>
  <c r="E196" i="5"/>
  <c r="F200" i="6"/>
  <c r="G200" i="6" s="1"/>
  <c r="C201" i="6" s="1"/>
  <c r="B373" i="6" l="1"/>
  <c r="A374" i="6"/>
  <c r="B373" i="5"/>
  <c r="A374" i="5"/>
  <c r="D201" i="6"/>
  <c r="F201" i="6" s="1"/>
  <c r="E201" i="6"/>
  <c r="F196" i="5"/>
  <c r="G196" i="5" s="1"/>
  <c r="C197" i="5" s="1"/>
  <c r="B374" i="6" l="1"/>
  <c r="B374" i="5"/>
  <c r="D197" i="5"/>
  <c r="E197" i="5"/>
  <c r="G201" i="6"/>
  <c r="C202" i="6" s="1"/>
  <c r="E202" i="6" l="1"/>
  <c r="D202" i="6"/>
  <c r="F202" i="6" s="1"/>
  <c r="F197" i="5"/>
  <c r="G197" i="5" s="1"/>
  <c r="C198" i="5" s="1"/>
  <c r="D198" i="5" l="1"/>
  <c r="F198" i="5" s="1"/>
  <c r="E198" i="5"/>
  <c r="G202" i="6"/>
  <c r="C203" i="6" s="1"/>
  <c r="D203" i="6" l="1"/>
  <c r="F203" i="6" s="1"/>
  <c r="E203" i="6"/>
  <c r="G198" i="5"/>
  <c r="C199" i="5" s="1"/>
  <c r="D199" i="5" l="1"/>
  <c r="F199" i="5" s="1"/>
  <c r="E199" i="5"/>
  <c r="G203" i="6"/>
  <c r="C204" i="6" s="1"/>
  <c r="D204" i="6" l="1"/>
  <c r="E204" i="6"/>
  <c r="G199" i="5"/>
  <c r="C200" i="5" s="1"/>
  <c r="D200" i="5" l="1"/>
  <c r="F200" i="5" s="1"/>
  <c r="E200" i="5"/>
  <c r="G200" i="5"/>
  <c r="C201" i="5" s="1"/>
  <c r="F204" i="6"/>
  <c r="G204" i="6" s="1"/>
  <c r="C205" i="6" s="1"/>
  <c r="E201" i="5" l="1"/>
  <c r="D201" i="5"/>
  <c r="F201" i="5" s="1"/>
  <c r="D205" i="6"/>
  <c r="E205" i="6"/>
  <c r="G201" i="5" l="1"/>
  <c r="C202" i="5" s="1"/>
  <c r="F205" i="6"/>
  <c r="G205" i="6" s="1"/>
  <c r="C206" i="6" s="1"/>
  <c r="D202" i="5" l="1"/>
  <c r="E202" i="5"/>
  <c r="D206" i="6"/>
  <c r="E206" i="6"/>
  <c r="F202" i="5" l="1"/>
  <c r="G202" i="5" s="1"/>
  <c r="C203" i="5" s="1"/>
  <c r="F206" i="6"/>
  <c r="G206" i="6" s="1"/>
  <c r="C207" i="6" s="1"/>
  <c r="D203" i="5" l="1"/>
  <c r="E203" i="5"/>
  <c r="E207" i="6"/>
  <c r="D207" i="6"/>
  <c r="F207" i="6" s="1"/>
  <c r="G207" i="6"/>
  <c r="C208" i="6" s="1"/>
  <c r="E208" i="6" l="1"/>
  <c r="D208" i="6"/>
  <c r="F208" i="6" s="1"/>
  <c r="F203" i="5"/>
  <c r="G203" i="5" s="1"/>
  <c r="C204" i="5" s="1"/>
  <c r="D204" i="5" l="1"/>
  <c r="E204" i="5"/>
  <c r="G208" i="6"/>
  <c r="C209" i="6" s="1"/>
  <c r="D209" i="6" l="1"/>
  <c r="E209" i="6"/>
  <c r="F204" i="5"/>
  <c r="G204" i="5" s="1"/>
  <c r="C205" i="5" s="1"/>
  <c r="D205" i="5" l="1"/>
  <c r="E205" i="5"/>
  <c r="F209" i="6"/>
  <c r="G209" i="6" s="1"/>
  <c r="C210" i="6" s="1"/>
  <c r="D210" i="6" l="1"/>
  <c r="E210" i="6"/>
  <c r="F205" i="5"/>
  <c r="G205" i="5" s="1"/>
  <c r="C206" i="5" s="1"/>
  <c r="D206" i="5" l="1"/>
  <c r="F206" i="5" s="1"/>
  <c r="E206" i="5"/>
  <c r="F210" i="6"/>
  <c r="G210" i="6" s="1"/>
  <c r="C211" i="6" s="1"/>
  <c r="D211" i="6" l="1"/>
  <c r="F211" i="6" s="1"/>
  <c r="E211" i="6"/>
  <c r="G206" i="5"/>
  <c r="C207" i="5" s="1"/>
  <c r="D207" i="5" l="1"/>
  <c r="E207" i="5"/>
  <c r="G211" i="6"/>
  <c r="C212" i="6" s="1"/>
  <c r="D212" i="6" l="1"/>
  <c r="E212" i="6"/>
  <c r="F207" i="5"/>
  <c r="G207" i="5" s="1"/>
  <c r="C208" i="5" s="1"/>
  <c r="D208" i="5" l="1"/>
  <c r="E208" i="5"/>
  <c r="F212" i="6"/>
  <c r="G212" i="6" s="1"/>
  <c r="C213" i="6" s="1"/>
  <c r="D213" i="6" l="1"/>
  <c r="E213" i="6"/>
  <c r="F208" i="5"/>
  <c r="G208" i="5" s="1"/>
  <c r="C209" i="5" s="1"/>
  <c r="D209" i="5" l="1"/>
  <c r="E209" i="5"/>
  <c r="F213" i="6"/>
  <c r="G213" i="6" s="1"/>
  <c r="C214" i="6" s="1"/>
  <c r="D214" i="6" l="1"/>
  <c r="E214" i="6"/>
  <c r="F209" i="5"/>
  <c r="G209" i="5" s="1"/>
  <c r="C210" i="5" s="1"/>
  <c r="D210" i="5" l="1"/>
  <c r="E210" i="5"/>
  <c r="F214" i="6"/>
  <c r="G214" i="6" s="1"/>
  <c r="C215" i="6" s="1"/>
  <c r="D215" i="6" l="1"/>
  <c r="E215" i="6"/>
  <c r="F210" i="5"/>
  <c r="G210" i="5" s="1"/>
  <c r="C211" i="5" s="1"/>
  <c r="D211" i="5" l="1"/>
  <c r="F211" i="5" s="1"/>
  <c r="E211" i="5"/>
  <c r="F215" i="6"/>
  <c r="G215" i="6" s="1"/>
  <c r="C216" i="6" s="1"/>
  <c r="D216" i="6" l="1"/>
  <c r="E216" i="6"/>
  <c r="G211" i="5"/>
  <c r="C212" i="5" s="1"/>
  <c r="D212" i="5" l="1"/>
  <c r="E212" i="5"/>
  <c r="F216" i="6"/>
  <c r="G216" i="6" s="1"/>
  <c r="C217" i="6" s="1"/>
  <c r="D217" i="6" l="1"/>
  <c r="E217" i="6"/>
  <c r="F212" i="5"/>
  <c r="G212" i="5" s="1"/>
  <c r="C213" i="5" s="1"/>
  <c r="D213" i="5" l="1"/>
  <c r="E213" i="5"/>
  <c r="F217" i="6"/>
  <c r="G217" i="6" s="1"/>
  <c r="C218" i="6" s="1"/>
  <c r="D218" i="6" l="1"/>
  <c r="E218" i="6"/>
  <c r="F213" i="5"/>
  <c r="G213" i="5" s="1"/>
  <c r="C214" i="5" s="1"/>
  <c r="D214" i="5" l="1"/>
  <c r="E214" i="5"/>
  <c r="F218" i="6"/>
  <c r="G218" i="6" s="1"/>
  <c r="C219" i="6" s="1"/>
  <c r="D219" i="6" l="1"/>
  <c r="F219" i="6" s="1"/>
  <c r="E219" i="6"/>
  <c r="F214" i="5"/>
  <c r="G214" i="5" s="1"/>
  <c r="C215" i="5" s="1"/>
  <c r="D215" i="5" l="1"/>
  <c r="F215" i="5" s="1"/>
  <c r="E215" i="5"/>
  <c r="G219" i="6"/>
  <c r="C220" i="6" s="1"/>
  <c r="E220" i="6" l="1"/>
  <c r="D220" i="6"/>
  <c r="F220" i="6" s="1"/>
  <c r="G215" i="5"/>
  <c r="C216" i="5" s="1"/>
  <c r="D216" i="5" l="1"/>
  <c r="E216" i="5"/>
  <c r="G220" i="6"/>
  <c r="C221" i="6" s="1"/>
  <c r="E221" i="6" l="1"/>
  <c r="D221" i="6"/>
  <c r="F216" i="5"/>
  <c r="G216" i="5" s="1"/>
  <c r="C217" i="5" s="1"/>
  <c r="D217" i="5" l="1"/>
  <c r="E217" i="5"/>
  <c r="F221" i="6"/>
  <c r="G221" i="6" s="1"/>
  <c r="C222" i="6" s="1"/>
  <c r="D222" i="6" l="1"/>
  <c r="F222" i="6" s="1"/>
  <c r="E222" i="6"/>
  <c r="F217" i="5"/>
  <c r="G217" i="5" s="1"/>
  <c r="C218" i="5" s="1"/>
  <c r="D218" i="5" l="1"/>
  <c r="F218" i="5" s="1"/>
  <c r="E218" i="5"/>
  <c r="G222" i="6"/>
  <c r="C223" i="6" s="1"/>
  <c r="D223" i="6" l="1"/>
  <c r="E223" i="6"/>
  <c r="G218" i="5"/>
  <c r="C219" i="5" s="1"/>
  <c r="D219" i="5" l="1"/>
  <c r="E219" i="5"/>
  <c r="F223" i="6"/>
  <c r="G223" i="6" s="1"/>
  <c r="C224" i="6" s="1"/>
  <c r="D224" i="6" l="1"/>
  <c r="E224" i="6"/>
  <c r="F219" i="5"/>
  <c r="G219" i="5" s="1"/>
  <c r="C220" i="5" s="1"/>
  <c r="D220" i="5" l="1"/>
  <c r="F220" i="5" s="1"/>
  <c r="E220" i="5"/>
  <c r="F224" i="6"/>
  <c r="G224" i="6" s="1"/>
  <c r="C225" i="6" s="1"/>
  <c r="E225" i="6" l="1"/>
  <c r="D225" i="6"/>
  <c r="G220" i="5"/>
  <c r="C221" i="5" s="1"/>
  <c r="D221" i="5" l="1"/>
  <c r="F221" i="5" s="1"/>
  <c r="E221" i="5"/>
  <c r="F225" i="6"/>
  <c r="G225" i="6" s="1"/>
  <c r="C226" i="6" s="1"/>
  <c r="D226" i="6" l="1"/>
  <c r="F226" i="6" s="1"/>
  <c r="E226" i="6"/>
  <c r="G221" i="5"/>
  <c r="C222" i="5" s="1"/>
  <c r="D222" i="5" l="1"/>
  <c r="F222" i="5" s="1"/>
  <c r="E222" i="5"/>
  <c r="G226" i="6"/>
  <c r="C227" i="6" s="1"/>
  <c r="G227" i="6" l="1"/>
  <c r="C228" i="6" s="1"/>
  <c r="E227" i="6"/>
  <c r="D227" i="6"/>
  <c r="F227" i="6" s="1"/>
  <c r="G222" i="5"/>
  <c r="C223" i="5" s="1"/>
  <c r="E228" i="6" l="1"/>
  <c r="D228" i="6"/>
  <c r="F228" i="6" s="1"/>
  <c r="E223" i="5"/>
  <c r="D223" i="5"/>
  <c r="F223" i="5" s="1"/>
  <c r="G223" i="5"/>
  <c r="C224" i="5" s="1"/>
  <c r="D224" i="5" l="1"/>
  <c r="E224" i="5"/>
  <c r="G228" i="6"/>
  <c r="C229" i="6" s="1"/>
  <c r="D229" i="6" l="1"/>
  <c r="E229" i="6"/>
  <c r="F224" i="5"/>
  <c r="G224" i="5" s="1"/>
  <c r="C225" i="5" s="1"/>
  <c r="D225" i="5" l="1"/>
  <c r="F225" i="5" s="1"/>
  <c r="E225" i="5"/>
  <c r="F229" i="6"/>
  <c r="G229" i="6" s="1"/>
  <c r="C230" i="6" s="1"/>
  <c r="D230" i="6" l="1"/>
  <c r="F230" i="6" s="1"/>
  <c r="E230" i="6"/>
  <c r="G225" i="5"/>
  <c r="C226" i="5" s="1"/>
  <c r="D226" i="5" l="1"/>
  <c r="E226" i="5"/>
  <c r="G230" i="6"/>
  <c r="C231" i="6" s="1"/>
  <c r="D231" i="6" l="1"/>
  <c r="E231" i="6"/>
  <c r="F226" i="5"/>
  <c r="G226" i="5" s="1"/>
  <c r="C227" i="5" s="1"/>
  <c r="D227" i="5" l="1"/>
  <c r="F227" i="5" s="1"/>
  <c r="E227" i="5"/>
  <c r="F231" i="6"/>
  <c r="G231" i="6" s="1"/>
  <c r="C232" i="6" s="1"/>
  <c r="D232" i="6" l="1"/>
  <c r="E232" i="6"/>
  <c r="G227" i="5"/>
  <c r="C228" i="5" s="1"/>
  <c r="D228" i="5" l="1"/>
  <c r="E228" i="5"/>
  <c r="F232" i="6"/>
  <c r="G232" i="6" s="1"/>
  <c r="C233" i="6" s="1"/>
  <c r="D233" i="6" l="1"/>
  <c r="E233" i="6"/>
  <c r="F228" i="5"/>
  <c r="G228" i="5" s="1"/>
  <c r="C229" i="5" s="1"/>
  <c r="D229" i="5" l="1"/>
  <c r="E229" i="5"/>
  <c r="F233" i="6"/>
  <c r="G233" i="6" s="1"/>
  <c r="C234" i="6" s="1"/>
  <c r="D234" i="6" l="1"/>
  <c r="F234" i="6" s="1"/>
  <c r="E234" i="6"/>
  <c r="F229" i="5"/>
  <c r="G229" i="5" s="1"/>
  <c r="C230" i="5" s="1"/>
  <c r="D230" i="5" l="1"/>
  <c r="F230" i="5" s="1"/>
  <c r="E230" i="5"/>
  <c r="G234" i="6"/>
  <c r="C235" i="6" s="1"/>
  <c r="D235" i="6" l="1"/>
  <c r="E235" i="6"/>
  <c r="G230" i="5"/>
  <c r="C231" i="5" s="1"/>
  <c r="D231" i="5" l="1"/>
  <c r="E231" i="5"/>
  <c r="F235" i="6"/>
  <c r="G235" i="6" s="1"/>
  <c r="C236" i="6" s="1"/>
  <c r="D236" i="6" l="1"/>
  <c r="E236" i="6"/>
  <c r="F231" i="5"/>
  <c r="G231" i="5" s="1"/>
  <c r="C232" i="5" s="1"/>
  <c r="D232" i="5" l="1"/>
  <c r="E232" i="5"/>
  <c r="F236" i="6"/>
  <c r="G236" i="6" s="1"/>
  <c r="C237" i="6" s="1"/>
  <c r="D237" i="6" l="1"/>
  <c r="F237" i="6" s="1"/>
  <c r="E237" i="6"/>
  <c r="F232" i="5"/>
  <c r="G232" i="5" s="1"/>
  <c r="C233" i="5" s="1"/>
  <c r="D233" i="5" l="1"/>
  <c r="E233" i="5"/>
  <c r="G237" i="6"/>
  <c r="C238" i="6" s="1"/>
  <c r="E238" i="6" l="1"/>
  <c r="D238" i="6"/>
  <c r="F238" i="6" s="1"/>
  <c r="F233" i="5"/>
  <c r="G233" i="5" s="1"/>
  <c r="C234" i="5" s="1"/>
  <c r="D234" i="5" l="1"/>
  <c r="E234" i="5"/>
  <c r="G238" i="6"/>
  <c r="C239" i="6" s="1"/>
  <c r="E239" i="6" l="1"/>
  <c r="D239" i="6"/>
  <c r="F234" i="5"/>
  <c r="G234" i="5" s="1"/>
  <c r="C235" i="5" s="1"/>
  <c r="D235" i="5" l="1"/>
  <c r="E235" i="5"/>
  <c r="F239" i="6"/>
  <c r="G239" i="6" s="1"/>
  <c r="C240" i="6" s="1"/>
  <c r="E240" i="6" l="1"/>
  <c r="D240" i="6"/>
  <c r="F240" i="6" s="1"/>
  <c r="F235" i="5"/>
  <c r="G235" i="5" s="1"/>
  <c r="C236" i="5" s="1"/>
  <c r="D236" i="5" l="1"/>
  <c r="E236" i="5"/>
  <c r="G240" i="6"/>
  <c r="C241" i="6" s="1"/>
  <c r="D241" i="6" l="1"/>
  <c r="E241" i="6"/>
  <c r="F236" i="5"/>
  <c r="G236" i="5" s="1"/>
  <c r="C237" i="5" s="1"/>
  <c r="D237" i="5" l="1"/>
  <c r="E237" i="5"/>
  <c r="F241" i="6"/>
  <c r="G241" i="6" s="1"/>
  <c r="C242" i="6" s="1"/>
  <c r="D242" i="6" l="1"/>
  <c r="E242" i="6"/>
  <c r="F237" i="5"/>
  <c r="G237" i="5" s="1"/>
  <c r="C238" i="5" s="1"/>
  <c r="D238" i="5" l="1"/>
  <c r="E238" i="5"/>
  <c r="F242" i="6"/>
  <c r="G242" i="6" s="1"/>
  <c r="C243" i="6" s="1"/>
  <c r="D243" i="6" l="1"/>
  <c r="E243" i="6"/>
  <c r="F238" i="5"/>
  <c r="G238" i="5" s="1"/>
  <c r="C239" i="5" s="1"/>
  <c r="E239" i="5" l="1"/>
  <c r="D239" i="5"/>
  <c r="F243" i="6"/>
  <c r="G243" i="6" s="1"/>
  <c r="C244" i="6" s="1"/>
  <c r="D244" i="6" l="1"/>
  <c r="E244" i="6"/>
  <c r="F239" i="5"/>
  <c r="G239" i="5" s="1"/>
  <c r="C240" i="5" s="1"/>
  <c r="E240" i="5" l="1"/>
  <c r="D240" i="5"/>
  <c r="F240" i="5" s="1"/>
  <c r="G240" i="5"/>
  <c r="C241" i="5" s="1"/>
  <c r="F244" i="6"/>
  <c r="G244" i="6" s="1"/>
  <c r="C245" i="6" s="1"/>
  <c r="D241" i="5" l="1"/>
  <c r="E241" i="5"/>
  <c r="D245" i="6"/>
  <c r="E245" i="6"/>
  <c r="F241" i="5" l="1"/>
  <c r="G241" i="5" s="1"/>
  <c r="C242" i="5" s="1"/>
  <c r="F245" i="6"/>
  <c r="G245" i="6" s="1"/>
  <c r="C246" i="6" s="1"/>
  <c r="E242" i="5" l="1"/>
  <c r="D242" i="5"/>
  <c r="F242" i="5" s="1"/>
  <c r="G242" i="5"/>
  <c r="C243" i="5" s="1"/>
  <c r="D246" i="6"/>
  <c r="E246" i="6"/>
  <c r="E243" i="5" l="1"/>
  <c r="D243" i="5"/>
  <c r="F243" i="5" s="1"/>
  <c r="F246" i="6"/>
  <c r="G246" i="6" s="1"/>
  <c r="C247" i="6" s="1"/>
  <c r="D247" i="6" l="1"/>
  <c r="E247" i="6"/>
  <c r="G243" i="5"/>
  <c r="C244" i="5" s="1"/>
  <c r="D244" i="5" l="1"/>
  <c r="E244" i="5"/>
  <c r="F247" i="6"/>
  <c r="G247" i="6" s="1"/>
  <c r="C248" i="6" s="1"/>
  <c r="D248" i="6" l="1"/>
  <c r="F248" i="6" s="1"/>
  <c r="E248" i="6"/>
  <c r="F244" i="5"/>
  <c r="G244" i="5" s="1"/>
  <c r="C245" i="5" s="1"/>
  <c r="E245" i="5" l="1"/>
  <c r="D245" i="5"/>
  <c r="F245" i="5" s="1"/>
  <c r="G248" i="6"/>
  <c r="C249" i="6" s="1"/>
  <c r="D249" i="6" l="1"/>
  <c r="E249" i="6"/>
  <c r="G245" i="5"/>
  <c r="C246" i="5" s="1"/>
  <c r="E246" i="5" l="1"/>
  <c r="D246" i="5"/>
  <c r="F246" i="5" s="1"/>
  <c r="G246" i="5"/>
  <c r="C247" i="5" s="1"/>
  <c r="F249" i="6"/>
  <c r="G249" i="6" s="1"/>
  <c r="C250" i="6" s="1"/>
  <c r="E247" i="5" l="1"/>
  <c r="D247" i="5"/>
  <c r="F247" i="5" s="1"/>
  <c r="G247" i="5"/>
  <c r="C248" i="5" s="1"/>
  <c r="E250" i="6"/>
  <c r="D250" i="6"/>
  <c r="D248" i="5" l="1"/>
  <c r="F248" i="5" s="1"/>
  <c r="E248" i="5"/>
  <c r="F250" i="6"/>
  <c r="G250" i="6" s="1"/>
  <c r="C251" i="6" s="1"/>
  <c r="E251" i="6" l="1"/>
  <c r="D251" i="6"/>
  <c r="G248" i="5"/>
  <c r="C249" i="5" s="1"/>
  <c r="E249" i="5" l="1"/>
  <c r="D249" i="5"/>
  <c r="F251" i="6"/>
  <c r="G251" i="6" s="1"/>
  <c r="C252" i="6" s="1"/>
  <c r="D252" i="6" l="1"/>
  <c r="F252" i="6" s="1"/>
  <c r="E252" i="6"/>
  <c r="F249" i="5"/>
  <c r="G249" i="5" s="1"/>
  <c r="C250" i="5" s="1"/>
  <c r="D250" i="5" l="1"/>
  <c r="F250" i="5" s="1"/>
  <c r="E250" i="5"/>
  <c r="G252" i="6"/>
  <c r="C253" i="6" s="1"/>
  <c r="D253" i="6" l="1"/>
  <c r="E253" i="6"/>
  <c r="G250" i="5"/>
  <c r="C251" i="5" s="1"/>
  <c r="D251" i="5" l="1"/>
  <c r="E251" i="5"/>
  <c r="F253" i="6"/>
  <c r="G253" i="6" s="1"/>
  <c r="C254" i="6" s="1"/>
  <c r="D254" i="6" l="1"/>
  <c r="E254" i="6"/>
  <c r="F251" i="5"/>
  <c r="G251" i="5" s="1"/>
  <c r="C252" i="5" s="1"/>
  <c r="E252" i="5" l="1"/>
  <c r="D252" i="5"/>
  <c r="F252" i="5" s="1"/>
  <c r="F254" i="6"/>
  <c r="G254" i="6" s="1"/>
  <c r="C255" i="6" s="1"/>
  <c r="D255" i="6" l="1"/>
  <c r="E255" i="6"/>
  <c r="G252" i="5"/>
  <c r="C253" i="5" s="1"/>
  <c r="E253" i="5" l="1"/>
  <c r="D253" i="5"/>
  <c r="F255" i="6"/>
  <c r="G255" i="6" s="1"/>
  <c r="C256" i="6" s="1"/>
  <c r="D256" i="6" l="1"/>
  <c r="F256" i="6" s="1"/>
  <c r="E256" i="6"/>
  <c r="F253" i="5"/>
  <c r="G253" i="5" s="1"/>
  <c r="C254" i="5" s="1"/>
  <c r="E254" i="5" l="1"/>
  <c r="D254" i="5"/>
  <c r="G256" i="6"/>
  <c r="C257" i="6" s="1"/>
  <c r="D257" i="6" l="1"/>
  <c r="E257" i="6"/>
  <c r="F254" i="5"/>
  <c r="G254" i="5" s="1"/>
  <c r="C255" i="5" s="1"/>
  <c r="G255" i="5" l="1"/>
  <c r="C256" i="5" s="1"/>
  <c r="E255" i="5"/>
  <c r="D255" i="5"/>
  <c r="F255" i="5" s="1"/>
  <c r="F257" i="6"/>
  <c r="G257" i="6" s="1"/>
  <c r="C258" i="6" s="1"/>
  <c r="E256" i="5" l="1"/>
  <c r="D256" i="5"/>
  <c r="F256" i="5" s="1"/>
  <c r="G256" i="5"/>
  <c r="C257" i="5" s="1"/>
  <c r="D258" i="6"/>
  <c r="E258" i="6"/>
  <c r="D257" i="5" l="1"/>
  <c r="F257" i="5" s="1"/>
  <c r="E257" i="5"/>
  <c r="F258" i="6"/>
  <c r="G258" i="6" s="1"/>
  <c r="C259" i="6" s="1"/>
  <c r="D259" i="6" l="1"/>
  <c r="E259" i="6"/>
  <c r="G257" i="5"/>
  <c r="C258" i="5" s="1"/>
  <c r="E258" i="5" l="1"/>
  <c r="D258" i="5"/>
  <c r="F258" i="5" s="1"/>
  <c r="F259" i="6"/>
  <c r="G259" i="6" s="1"/>
  <c r="C260" i="6" s="1"/>
  <c r="D260" i="6" l="1"/>
  <c r="E260" i="6"/>
  <c r="G258" i="5"/>
  <c r="C259" i="5" s="1"/>
  <c r="D259" i="5" l="1"/>
  <c r="E259" i="5"/>
  <c r="F260" i="6"/>
  <c r="G260" i="6" s="1"/>
  <c r="C261" i="6" s="1"/>
  <c r="D261" i="6" l="1"/>
  <c r="F261" i="6" s="1"/>
  <c r="E261" i="6"/>
  <c r="F259" i="5"/>
  <c r="G259" i="5" s="1"/>
  <c r="C260" i="5" s="1"/>
  <c r="E260" i="5" l="1"/>
  <c r="D260" i="5"/>
  <c r="G261" i="6"/>
  <c r="C262" i="6" s="1"/>
  <c r="D262" i="6" l="1"/>
  <c r="E262" i="6"/>
  <c r="F260" i="5"/>
  <c r="G260" i="5" s="1"/>
  <c r="C261" i="5" s="1"/>
  <c r="D261" i="5" l="1"/>
  <c r="F261" i="5" s="1"/>
  <c r="E261" i="5"/>
  <c r="F262" i="6"/>
  <c r="G262" i="6" s="1"/>
  <c r="C263" i="6" s="1"/>
  <c r="D263" i="6" l="1"/>
  <c r="E263" i="6"/>
  <c r="G261" i="5"/>
  <c r="C262" i="5" s="1"/>
  <c r="E262" i="5" l="1"/>
  <c r="D262" i="5"/>
  <c r="F263" i="6"/>
  <c r="G263" i="6" s="1"/>
  <c r="C264" i="6" s="1"/>
  <c r="D264" i="6" l="1"/>
  <c r="F264" i="6" s="1"/>
  <c r="E264" i="6"/>
  <c r="G264" i="6"/>
  <c r="C265" i="6" s="1"/>
  <c r="F262" i="5"/>
  <c r="G262" i="5" s="1"/>
  <c r="C263" i="5" s="1"/>
  <c r="E265" i="6" l="1"/>
  <c r="D265" i="6"/>
  <c r="F265" i="6" s="1"/>
  <c r="D263" i="5"/>
  <c r="E263" i="5"/>
  <c r="G265" i="6" l="1"/>
  <c r="C266" i="6" s="1"/>
  <c r="F263" i="5"/>
  <c r="G263" i="5" s="1"/>
  <c r="C264" i="5" s="1"/>
  <c r="D266" i="6" l="1"/>
  <c r="E266" i="6"/>
  <c r="E264" i="5"/>
  <c r="D264" i="5"/>
  <c r="F264" i="5" l="1"/>
  <c r="G264" i="5" s="1"/>
  <c r="C265" i="5" s="1"/>
  <c r="F266" i="6"/>
  <c r="G266" i="6" s="1"/>
  <c r="C267" i="6" s="1"/>
  <c r="E265" i="5" l="1"/>
  <c r="D265" i="5"/>
  <c r="D267" i="6"/>
  <c r="E267" i="6"/>
  <c r="F265" i="5" l="1"/>
  <c r="G265" i="5" s="1"/>
  <c r="C266" i="5" s="1"/>
  <c r="F267" i="6"/>
  <c r="G267" i="6" s="1"/>
  <c r="C268" i="6" s="1"/>
  <c r="D266" i="5" l="1"/>
  <c r="E266" i="5"/>
  <c r="D268" i="6"/>
  <c r="F268" i="6" s="1"/>
  <c r="E268" i="6"/>
  <c r="G268" i="6" l="1"/>
  <c r="C269" i="6" s="1"/>
  <c r="F266" i="5"/>
  <c r="G266" i="5" s="1"/>
  <c r="C267" i="5" s="1"/>
  <c r="E269" i="6" l="1"/>
  <c r="D269" i="6"/>
  <c r="F269" i="6" s="1"/>
  <c r="E267" i="5"/>
  <c r="D267" i="5"/>
  <c r="F267" i="5" l="1"/>
  <c r="G267" i="5" s="1"/>
  <c r="C268" i="5" s="1"/>
  <c r="G269" i="6"/>
  <c r="C270" i="6" s="1"/>
  <c r="E268" i="5" l="1"/>
  <c r="D268" i="5"/>
  <c r="F268" i="5" s="1"/>
  <c r="D270" i="6"/>
  <c r="F270" i="6" s="1"/>
  <c r="E270" i="6"/>
  <c r="G270" i="6" l="1"/>
  <c r="C271" i="6" s="1"/>
  <c r="G268" i="5"/>
  <c r="C269" i="5" s="1"/>
  <c r="D271" i="6" l="1"/>
  <c r="E271" i="6"/>
  <c r="E269" i="5"/>
  <c r="D269" i="5"/>
  <c r="F269" i="5" s="1"/>
  <c r="G269" i="5" l="1"/>
  <c r="C270" i="5" s="1"/>
  <c r="F271" i="6"/>
  <c r="G271" i="6" s="1"/>
  <c r="C272" i="6" s="1"/>
  <c r="E270" i="5" l="1"/>
  <c r="D270" i="5"/>
  <c r="F270" i="5" s="1"/>
  <c r="D272" i="6"/>
  <c r="F272" i="6" s="1"/>
  <c r="E272" i="6"/>
  <c r="G270" i="5" l="1"/>
  <c r="C271" i="5" s="1"/>
  <c r="G272" i="6"/>
  <c r="C273" i="6" s="1"/>
  <c r="E271" i="5" l="1"/>
  <c r="D271" i="5"/>
  <c r="F271" i="5" s="1"/>
  <c r="E273" i="6"/>
  <c r="D273" i="6"/>
  <c r="G271" i="5" l="1"/>
  <c r="C272" i="5" s="1"/>
  <c r="F273" i="6"/>
  <c r="G273" i="6" s="1"/>
  <c r="C274" i="6" s="1"/>
  <c r="D272" i="5" l="1"/>
  <c r="E272" i="5"/>
  <c r="D274" i="6"/>
  <c r="E274" i="6"/>
  <c r="F272" i="5" l="1"/>
  <c r="G272" i="5" s="1"/>
  <c r="C273" i="5" s="1"/>
  <c r="F274" i="6"/>
  <c r="G274" i="6" s="1"/>
  <c r="C275" i="6" s="1"/>
  <c r="D273" i="5" l="1"/>
  <c r="E273" i="5"/>
  <c r="D275" i="6"/>
  <c r="F275" i="6" s="1"/>
  <c r="E275" i="6"/>
  <c r="G275" i="6" l="1"/>
  <c r="C276" i="6" s="1"/>
  <c r="F273" i="5"/>
  <c r="G273" i="5" s="1"/>
  <c r="C274" i="5" s="1"/>
  <c r="D276" i="6" l="1"/>
  <c r="E276" i="6"/>
  <c r="D274" i="5"/>
  <c r="F274" i="5" s="1"/>
  <c r="E274" i="5"/>
  <c r="F276" i="6" l="1"/>
  <c r="G276" i="6" s="1"/>
  <c r="C277" i="6" s="1"/>
  <c r="G274" i="5"/>
  <c r="C275" i="5" s="1"/>
  <c r="D277" i="6" l="1"/>
  <c r="E277" i="6"/>
  <c r="D275" i="5"/>
  <c r="F275" i="5" s="1"/>
  <c r="E275" i="5"/>
  <c r="G275" i="5" l="1"/>
  <c r="C276" i="5" s="1"/>
  <c r="F277" i="6"/>
  <c r="G277" i="6" s="1"/>
  <c r="C278" i="6" s="1"/>
  <c r="D276" i="5" l="1"/>
  <c r="F276" i="5" s="1"/>
  <c r="E276" i="5"/>
  <c r="D278" i="6"/>
  <c r="E278" i="6"/>
  <c r="G276" i="5" l="1"/>
  <c r="C277" i="5" s="1"/>
  <c r="F278" i="6"/>
  <c r="G278" i="6" s="1"/>
  <c r="C279" i="6" s="1"/>
  <c r="D277" i="5" l="1"/>
  <c r="E277" i="5"/>
  <c r="D279" i="6"/>
  <c r="E279" i="6"/>
  <c r="F279" i="6" l="1"/>
  <c r="G279" i="6" s="1"/>
  <c r="C280" i="6" s="1"/>
  <c r="F277" i="5"/>
  <c r="G277" i="5" s="1"/>
  <c r="C278" i="5" s="1"/>
  <c r="D280" i="6" l="1"/>
  <c r="E280" i="6"/>
  <c r="D278" i="5"/>
  <c r="F278" i="5" s="1"/>
  <c r="E278" i="5"/>
  <c r="G278" i="5" l="1"/>
  <c r="C279" i="5" s="1"/>
  <c r="F280" i="6"/>
  <c r="G280" i="6" s="1"/>
  <c r="C281" i="6" s="1"/>
  <c r="D279" i="5" l="1"/>
  <c r="E279" i="5"/>
  <c r="D281" i="6"/>
  <c r="F281" i="6" s="1"/>
  <c r="E281" i="6"/>
  <c r="F279" i="5" l="1"/>
  <c r="G279" i="5" s="1"/>
  <c r="C280" i="5" s="1"/>
  <c r="G281" i="6"/>
  <c r="C282" i="6" s="1"/>
  <c r="E280" i="5" l="1"/>
  <c r="D280" i="5"/>
  <c r="F280" i="5" s="1"/>
  <c r="D282" i="6"/>
  <c r="E282" i="6"/>
  <c r="F282" i="6" l="1"/>
  <c r="G282" i="6" s="1"/>
  <c r="C283" i="6" s="1"/>
  <c r="G280" i="5"/>
  <c r="C281" i="5" s="1"/>
  <c r="D283" i="6" l="1"/>
  <c r="E283" i="6"/>
  <c r="D281" i="5"/>
  <c r="E281" i="5"/>
  <c r="F281" i="5" l="1"/>
  <c r="G281" i="5" s="1"/>
  <c r="C282" i="5" s="1"/>
  <c r="F283" i="6"/>
  <c r="G283" i="6" s="1"/>
  <c r="C284" i="6" s="1"/>
  <c r="D282" i="5" l="1"/>
  <c r="F282" i="5" s="1"/>
  <c r="E282" i="5"/>
  <c r="D284" i="6"/>
  <c r="E284" i="6"/>
  <c r="G282" i="5" l="1"/>
  <c r="C283" i="5" s="1"/>
  <c r="F284" i="6"/>
  <c r="G284" i="6" s="1"/>
  <c r="C285" i="6" s="1"/>
  <c r="D283" i="5" l="1"/>
  <c r="E283" i="5"/>
  <c r="D285" i="6"/>
  <c r="F285" i="6" s="1"/>
  <c r="E285" i="6"/>
  <c r="G285" i="6" l="1"/>
  <c r="C286" i="6" s="1"/>
  <c r="F283" i="5"/>
  <c r="G283" i="5" s="1"/>
  <c r="C284" i="5" s="1"/>
  <c r="E286" i="6" l="1"/>
  <c r="D286" i="6"/>
  <c r="D284" i="5"/>
  <c r="E284" i="5"/>
  <c r="F286" i="6" l="1"/>
  <c r="G286" i="6" s="1"/>
  <c r="C287" i="6" s="1"/>
  <c r="F284" i="5"/>
  <c r="G284" i="5" s="1"/>
  <c r="C285" i="5" s="1"/>
  <c r="D287" i="6" l="1"/>
  <c r="E287" i="6"/>
  <c r="D285" i="5"/>
  <c r="F285" i="5" s="1"/>
  <c r="E285" i="5"/>
  <c r="F287" i="6" l="1"/>
  <c r="G287" i="6" s="1"/>
  <c r="C288" i="6" s="1"/>
  <c r="G285" i="5"/>
  <c r="C286" i="5" s="1"/>
  <c r="D288" i="6" l="1"/>
  <c r="F288" i="6" s="1"/>
  <c r="E288" i="6"/>
  <c r="D286" i="5"/>
  <c r="E286" i="5"/>
  <c r="F286" i="5" l="1"/>
  <c r="G286" i="5" s="1"/>
  <c r="C287" i="5" s="1"/>
  <c r="G288" i="6"/>
  <c r="C289" i="6" s="1"/>
  <c r="D287" i="5" l="1"/>
  <c r="F287" i="5" s="1"/>
  <c r="E287" i="5"/>
  <c r="D289" i="6"/>
  <c r="E289" i="6"/>
  <c r="F289" i="6" l="1"/>
  <c r="G289" i="6" s="1"/>
  <c r="C290" i="6" s="1"/>
  <c r="G287" i="5"/>
  <c r="C288" i="5" s="1"/>
  <c r="D290" i="6" l="1"/>
  <c r="E290" i="6"/>
  <c r="E288" i="5"/>
  <c r="D288" i="5"/>
  <c r="F288" i="5" s="1"/>
  <c r="G288" i="5" l="1"/>
  <c r="C289" i="5" s="1"/>
  <c r="F290" i="6"/>
  <c r="G290" i="6" s="1"/>
  <c r="C291" i="6" s="1"/>
  <c r="E289" i="5" l="1"/>
  <c r="D289" i="5"/>
  <c r="F289" i="5" s="1"/>
  <c r="G289" i="5"/>
  <c r="C290" i="5" s="1"/>
  <c r="D291" i="6"/>
  <c r="E291" i="6"/>
  <c r="E290" i="5" l="1"/>
  <c r="D290" i="5"/>
  <c r="F290" i="5" s="1"/>
  <c r="F291" i="6"/>
  <c r="G291" i="6" s="1"/>
  <c r="C292" i="6" s="1"/>
  <c r="D292" i="6" l="1"/>
  <c r="E292" i="6"/>
  <c r="G290" i="5"/>
  <c r="C291" i="5" s="1"/>
  <c r="D291" i="5" l="1"/>
  <c r="E291" i="5"/>
  <c r="F292" i="6"/>
  <c r="G292" i="6" s="1"/>
  <c r="C293" i="6" s="1"/>
  <c r="D293" i="6" l="1"/>
  <c r="E293" i="6"/>
  <c r="F291" i="5"/>
  <c r="G291" i="5" s="1"/>
  <c r="C292" i="5" s="1"/>
  <c r="D292" i="5" l="1"/>
  <c r="E292" i="5"/>
  <c r="F293" i="6"/>
  <c r="G293" i="6" s="1"/>
  <c r="C294" i="6" s="1"/>
  <c r="D294" i="6" l="1"/>
  <c r="E294" i="6"/>
  <c r="F292" i="5"/>
  <c r="G292" i="5" s="1"/>
  <c r="C293" i="5" s="1"/>
  <c r="D293" i="5" l="1"/>
  <c r="E293" i="5"/>
  <c r="F294" i="6"/>
  <c r="G294" i="6" s="1"/>
  <c r="C295" i="6" s="1"/>
  <c r="D295" i="6" l="1"/>
  <c r="E295" i="6"/>
  <c r="F293" i="5"/>
  <c r="G293" i="5" s="1"/>
  <c r="C294" i="5" s="1"/>
  <c r="D294" i="5" l="1"/>
  <c r="E294" i="5"/>
  <c r="F295" i="6"/>
  <c r="G295" i="6" s="1"/>
  <c r="C296" i="6" s="1"/>
  <c r="D296" i="6" l="1"/>
  <c r="E296" i="6"/>
  <c r="F294" i="5"/>
  <c r="G294" i="5" s="1"/>
  <c r="C295" i="5" s="1"/>
  <c r="D295" i="5" l="1"/>
  <c r="E295" i="5"/>
  <c r="F296" i="6"/>
  <c r="G296" i="6" s="1"/>
  <c r="C297" i="6" s="1"/>
  <c r="D297" i="6" l="1"/>
  <c r="E297" i="6"/>
  <c r="F295" i="5"/>
  <c r="G295" i="5" s="1"/>
  <c r="C296" i="5" s="1"/>
  <c r="E296" i="5" l="1"/>
  <c r="G296" i="5"/>
  <c r="C297" i="5" s="1"/>
  <c r="D296" i="5"/>
  <c r="F296" i="5" s="1"/>
  <c r="F297" i="6"/>
  <c r="G297" i="6" s="1"/>
  <c r="C298" i="6" s="1"/>
  <c r="D297" i="5" l="1"/>
  <c r="E297" i="5"/>
  <c r="D298" i="6"/>
  <c r="E298" i="6"/>
  <c r="F297" i="5" l="1"/>
  <c r="G297" i="5" s="1"/>
  <c r="C298" i="5" s="1"/>
  <c r="F298" i="6"/>
  <c r="G298" i="6" s="1"/>
  <c r="C299" i="6" s="1"/>
  <c r="D298" i="5" l="1"/>
  <c r="F298" i="5" s="1"/>
  <c r="E298" i="5"/>
  <c r="D299" i="6"/>
  <c r="E299" i="6"/>
  <c r="G298" i="5" l="1"/>
  <c r="C299" i="5" s="1"/>
  <c r="F299" i="6"/>
  <c r="G299" i="6" s="1"/>
  <c r="C300" i="6" s="1"/>
  <c r="E299" i="5" l="1"/>
  <c r="D299" i="5"/>
  <c r="F299" i="5" s="1"/>
  <c r="D300" i="6"/>
  <c r="E300" i="6"/>
  <c r="F300" i="6" l="1"/>
  <c r="G300" i="6" s="1"/>
  <c r="C301" i="6" s="1"/>
  <c r="G299" i="5"/>
  <c r="C300" i="5" s="1"/>
  <c r="E301" i="6" l="1"/>
  <c r="D301" i="6"/>
  <c r="F301" i="6" s="1"/>
  <c r="E300" i="5"/>
  <c r="D300" i="5"/>
  <c r="F300" i="5" l="1"/>
  <c r="G300" i="5" s="1"/>
  <c r="C301" i="5" s="1"/>
  <c r="G301" i="6"/>
  <c r="C302" i="6" s="1"/>
  <c r="D301" i="5" l="1"/>
  <c r="E301" i="5"/>
  <c r="D302" i="6"/>
  <c r="E302" i="6"/>
  <c r="F302" i="6" l="1"/>
  <c r="G302" i="6" s="1"/>
  <c r="C303" i="6" s="1"/>
  <c r="F301" i="5"/>
  <c r="G301" i="5" s="1"/>
  <c r="C302" i="5" s="1"/>
  <c r="D303" i="6" l="1"/>
  <c r="E303" i="6"/>
  <c r="E302" i="5"/>
  <c r="D302" i="5"/>
  <c r="F302" i="5" s="1"/>
  <c r="G302" i="5" l="1"/>
  <c r="C303" i="5" s="1"/>
  <c r="F303" i="6"/>
  <c r="G303" i="6" s="1"/>
  <c r="C304" i="6" s="1"/>
  <c r="E303" i="5" l="1"/>
  <c r="D303" i="5"/>
  <c r="F303" i="5" s="1"/>
  <c r="D304" i="6"/>
  <c r="E304" i="6"/>
  <c r="F304" i="6" l="1"/>
  <c r="G304" i="6" s="1"/>
  <c r="C305" i="6" s="1"/>
  <c r="G303" i="5"/>
  <c r="C304" i="5" s="1"/>
  <c r="D305" i="6" l="1"/>
  <c r="E305" i="6"/>
  <c r="D304" i="5"/>
  <c r="E304" i="5"/>
  <c r="F304" i="5" l="1"/>
  <c r="G304" i="5" s="1"/>
  <c r="C305" i="5" s="1"/>
  <c r="F305" i="6"/>
  <c r="G305" i="6" s="1"/>
  <c r="C306" i="6" s="1"/>
  <c r="E305" i="5" l="1"/>
  <c r="D305" i="5"/>
  <c r="F305" i="5" s="1"/>
  <c r="D306" i="6"/>
  <c r="E306" i="6"/>
  <c r="G305" i="5" l="1"/>
  <c r="C306" i="5" s="1"/>
  <c r="F306" i="6"/>
  <c r="G306" i="6" s="1"/>
  <c r="C307" i="6" s="1"/>
  <c r="E306" i="5" l="1"/>
  <c r="D306" i="5"/>
  <c r="F306" i="5" s="1"/>
  <c r="D307" i="6"/>
  <c r="E307" i="6"/>
  <c r="G306" i="5" l="1"/>
  <c r="C307" i="5" s="1"/>
  <c r="F307" i="6"/>
  <c r="G307" i="6" s="1"/>
  <c r="C308" i="6" s="1"/>
  <c r="E307" i="5" l="1"/>
  <c r="D307" i="5"/>
  <c r="F307" i="5" s="1"/>
  <c r="D308" i="6"/>
  <c r="E308" i="6"/>
  <c r="F308" i="6" l="1"/>
  <c r="G308" i="6" s="1"/>
  <c r="C309" i="6" s="1"/>
  <c r="G307" i="5"/>
  <c r="C308" i="5" s="1"/>
  <c r="D309" i="6" l="1"/>
  <c r="F309" i="6" s="1"/>
  <c r="E309" i="6"/>
  <c r="E308" i="5"/>
  <c r="D308" i="5"/>
  <c r="F308" i="5" s="1"/>
  <c r="G309" i="6" l="1"/>
  <c r="C310" i="6" s="1"/>
  <c r="G308" i="5"/>
  <c r="C309" i="5" s="1"/>
  <c r="D310" i="6" l="1"/>
  <c r="E310" i="6"/>
  <c r="D309" i="5"/>
  <c r="F309" i="5" s="1"/>
  <c r="E309" i="5"/>
  <c r="F310" i="6" l="1"/>
  <c r="G310" i="6" s="1"/>
  <c r="C311" i="6" s="1"/>
  <c r="G309" i="5"/>
  <c r="C310" i="5" s="1"/>
  <c r="D311" i="6" l="1"/>
  <c r="E311" i="6"/>
  <c r="E310" i="5"/>
  <c r="D310" i="5"/>
  <c r="F310" i="5" s="1"/>
  <c r="G310" i="5"/>
  <c r="C311" i="5" s="1"/>
  <c r="E311" i="5" l="1"/>
  <c r="D311" i="5"/>
  <c r="F311" i="5" s="1"/>
  <c r="G311" i="5"/>
  <c r="C312" i="5" s="1"/>
  <c r="F311" i="6"/>
  <c r="G311" i="6" s="1"/>
  <c r="C312" i="6" s="1"/>
  <c r="E312" i="5" l="1"/>
  <c r="D312" i="5"/>
  <c r="F312" i="5" s="1"/>
  <c r="D312" i="6"/>
  <c r="F312" i="6" s="1"/>
  <c r="E312" i="6"/>
  <c r="G312" i="6" l="1"/>
  <c r="C313" i="6" s="1"/>
  <c r="G312" i="5"/>
  <c r="C313" i="5" s="1"/>
  <c r="E313" i="6" l="1"/>
  <c r="D313" i="6"/>
  <c r="F313" i="6" s="1"/>
  <c r="G313" i="6"/>
  <c r="C314" i="6" s="1"/>
  <c r="D313" i="5"/>
  <c r="F313" i="5" s="1"/>
  <c r="E313" i="5"/>
  <c r="E314" i="6" l="1"/>
  <c r="D314" i="6"/>
  <c r="F314" i="6" s="1"/>
  <c r="G313" i="5"/>
  <c r="C314" i="5" s="1"/>
  <c r="D314" i="5" l="1"/>
  <c r="E314" i="5"/>
  <c r="G314" i="6"/>
  <c r="C315" i="6" s="1"/>
  <c r="D315" i="6" l="1"/>
  <c r="E315" i="6"/>
  <c r="F314" i="5"/>
  <c r="G314" i="5" s="1"/>
  <c r="C315" i="5" s="1"/>
  <c r="D315" i="5" l="1"/>
  <c r="F315" i="5" s="1"/>
  <c r="G315" i="5"/>
  <c r="C316" i="5" s="1"/>
  <c r="E315" i="5"/>
  <c r="F315" i="6"/>
  <c r="G315" i="6" s="1"/>
  <c r="C316" i="6" s="1"/>
  <c r="D316" i="5" l="1"/>
  <c r="E316" i="5"/>
  <c r="D316" i="6"/>
  <c r="E316" i="6"/>
  <c r="F316" i="5" l="1"/>
  <c r="G316" i="5" s="1"/>
  <c r="C317" i="5" s="1"/>
  <c r="F316" i="6"/>
  <c r="G316" i="6" s="1"/>
  <c r="C317" i="6" s="1"/>
  <c r="D317" i="5" l="1"/>
  <c r="E317" i="5"/>
  <c r="D317" i="6"/>
  <c r="F317" i="6" s="1"/>
  <c r="E317" i="6"/>
  <c r="G317" i="6" l="1"/>
  <c r="C318" i="6" s="1"/>
  <c r="F317" i="5"/>
  <c r="G317" i="5" s="1"/>
  <c r="C318" i="5" s="1"/>
  <c r="E318" i="6" l="1"/>
  <c r="D318" i="6"/>
  <c r="F318" i="6" s="1"/>
  <c r="G318" i="6"/>
  <c r="C319" i="6" s="1"/>
  <c r="E318" i="5"/>
  <c r="D318" i="5"/>
  <c r="F318" i="5" s="1"/>
  <c r="D319" i="6" l="1"/>
  <c r="F319" i="6" s="1"/>
  <c r="E319" i="6"/>
  <c r="G318" i="5"/>
  <c r="C319" i="5" s="1"/>
  <c r="E319" i="5" l="1"/>
  <c r="D319" i="5"/>
  <c r="G319" i="6"/>
  <c r="C320" i="6" s="1"/>
  <c r="E320" i="6" l="1"/>
  <c r="D320" i="6"/>
  <c r="F319" i="5"/>
  <c r="G319" i="5" s="1"/>
  <c r="C320" i="5" s="1"/>
  <c r="D320" i="5" l="1"/>
  <c r="E320" i="5"/>
  <c r="F320" i="6"/>
  <c r="G320" i="6" s="1"/>
  <c r="C321" i="6" s="1"/>
  <c r="E321" i="6" l="1"/>
  <c r="D321" i="6"/>
  <c r="F321" i="6" s="1"/>
  <c r="F320" i="5"/>
  <c r="G320" i="5" s="1"/>
  <c r="C321" i="5" s="1"/>
  <c r="G321" i="5" l="1"/>
  <c r="C322" i="5" s="1"/>
  <c r="E321" i="5"/>
  <c r="D321" i="5"/>
  <c r="F321" i="5" s="1"/>
  <c r="G321" i="6"/>
  <c r="C322" i="6" s="1"/>
  <c r="D322" i="5" l="1"/>
  <c r="E322" i="5"/>
  <c r="D322" i="6"/>
  <c r="E322" i="6"/>
  <c r="F322" i="6" l="1"/>
  <c r="G322" i="6" s="1"/>
  <c r="C323" i="6" s="1"/>
  <c r="F322" i="5"/>
  <c r="G322" i="5" s="1"/>
  <c r="C323" i="5" s="1"/>
  <c r="E323" i="6" l="1"/>
  <c r="D323" i="6"/>
  <c r="F323" i="6" s="1"/>
  <c r="G323" i="6"/>
  <c r="C324" i="6" s="1"/>
  <c r="E323" i="5"/>
  <c r="D323" i="5"/>
  <c r="F323" i="5" s="1"/>
  <c r="G323" i="5"/>
  <c r="C324" i="5" s="1"/>
  <c r="E324" i="6" l="1"/>
  <c r="D324" i="6"/>
  <c r="F324" i="6" s="1"/>
  <c r="D324" i="5"/>
  <c r="E324" i="5"/>
  <c r="G324" i="6" l="1"/>
  <c r="C325" i="6" s="1"/>
  <c r="F324" i="5"/>
  <c r="G324" i="5" s="1"/>
  <c r="C325" i="5" s="1"/>
  <c r="D325" i="6" l="1"/>
  <c r="E325" i="6"/>
  <c r="D325" i="5"/>
  <c r="E325" i="5"/>
  <c r="F325" i="6" l="1"/>
  <c r="G325" i="6" s="1"/>
  <c r="C326" i="6" s="1"/>
  <c r="F325" i="5"/>
  <c r="G325" i="5" s="1"/>
  <c r="C326" i="5" s="1"/>
  <c r="D326" i="6" l="1"/>
  <c r="F326" i="6" s="1"/>
  <c r="E326" i="6"/>
  <c r="D326" i="5"/>
  <c r="E326" i="5"/>
  <c r="G326" i="6" l="1"/>
  <c r="C327" i="6" s="1"/>
  <c r="F326" i="5"/>
  <c r="G326" i="5" s="1"/>
  <c r="C327" i="5" s="1"/>
  <c r="E327" i="6" l="1"/>
  <c r="D327" i="6"/>
  <c r="F327" i="6" s="1"/>
  <c r="D327" i="5"/>
  <c r="F327" i="5" s="1"/>
  <c r="E327" i="5"/>
  <c r="G327" i="6" l="1"/>
  <c r="C328" i="6" s="1"/>
  <c r="G327" i="5"/>
  <c r="C328" i="5" s="1"/>
  <c r="E328" i="6" l="1"/>
  <c r="D328" i="6"/>
  <c r="F328" i="6" s="1"/>
  <c r="G328" i="6"/>
  <c r="C329" i="6" s="1"/>
  <c r="E328" i="5"/>
  <c r="D328" i="5"/>
  <c r="F328" i="5" s="1"/>
  <c r="D329" i="6" l="1"/>
  <c r="E329" i="6"/>
  <c r="G328" i="5"/>
  <c r="C329" i="5" s="1"/>
  <c r="D329" i="5" l="1"/>
  <c r="E329" i="5"/>
  <c r="F329" i="6"/>
  <c r="G329" i="6" s="1"/>
  <c r="C330" i="6" s="1"/>
  <c r="D330" i="6" l="1"/>
  <c r="E330" i="6"/>
  <c r="F329" i="5"/>
  <c r="G329" i="5" s="1"/>
  <c r="C330" i="5" s="1"/>
  <c r="D330" i="5" l="1"/>
  <c r="F330" i="5" s="1"/>
  <c r="E330" i="5"/>
  <c r="F330" i="6"/>
  <c r="G330" i="6" s="1"/>
  <c r="C331" i="6" s="1"/>
  <c r="D331" i="6" l="1"/>
  <c r="F331" i="6" s="1"/>
  <c r="E331" i="6"/>
  <c r="G330" i="5"/>
  <c r="C331" i="5" s="1"/>
  <c r="D331" i="5" l="1"/>
  <c r="F331" i="5" s="1"/>
  <c r="E331" i="5"/>
  <c r="G331" i="6"/>
  <c r="C332" i="6" s="1"/>
  <c r="D332" i="6" l="1"/>
  <c r="F332" i="6" s="1"/>
  <c r="E332" i="6"/>
  <c r="G331" i="5"/>
  <c r="C332" i="5" s="1"/>
  <c r="D332" i="5" l="1"/>
  <c r="E332" i="5"/>
  <c r="G332" i="6"/>
  <c r="C333" i="6" s="1"/>
  <c r="E333" i="6" l="1"/>
  <c r="D333" i="6"/>
  <c r="F332" i="5"/>
  <c r="G332" i="5" s="1"/>
  <c r="C333" i="5" s="1"/>
  <c r="D333" i="5" l="1"/>
  <c r="E333" i="5"/>
  <c r="F333" i="6"/>
  <c r="G333" i="6" s="1"/>
  <c r="C334" i="6" s="1"/>
  <c r="D334" i="6" l="1"/>
  <c r="E334" i="6"/>
  <c r="F333" i="5"/>
  <c r="G333" i="5" s="1"/>
  <c r="C334" i="5" s="1"/>
  <c r="E334" i="5" l="1"/>
  <c r="D334" i="5"/>
  <c r="F334" i="6"/>
  <c r="G334" i="6" s="1"/>
  <c r="C335" i="6" s="1"/>
  <c r="D335" i="6" l="1"/>
  <c r="F335" i="6" s="1"/>
  <c r="E335" i="6"/>
  <c r="F334" i="5"/>
  <c r="G334" i="5" s="1"/>
  <c r="C335" i="5" s="1"/>
  <c r="D335" i="5" l="1"/>
  <c r="F335" i="5" s="1"/>
  <c r="E335" i="5"/>
  <c r="G335" i="6"/>
  <c r="C336" i="6" s="1"/>
  <c r="E336" i="6" l="1"/>
  <c r="D336" i="6"/>
  <c r="F336" i="6" s="1"/>
  <c r="G335" i="5"/>
  <c r="C336" i="5" s="1"/>
  <c r="D336" i="5" l="1"/>
  <c r="F336" i="5" s="1"/>
  <c r="E336" i="5"/>
  <c r="G336" i="6"/>
  <c r="C337" i="6" s="1"/>
  <c r="E337" i="6" l="1"/>
  <c r="D337" i="6"/>
  <c r="F337" i="6" s="1"/>
  <c r="G336" i="5"/>
  <c r="C337" i="5" s="1"/>
  <c r="E337" i="5" l="1"/>
  <c r="D337" i="5"/>
  <c r="F337" i="5" s="1"/>
  <c r="G337" i="6"/>
  <c r="C338" i="6" s="1"/>
  <c r="D338" i="6" l="1"/>
  <c r="E338" i="6"/>
  <c r="G337" i="5"/>
  <c r="C338" i="5" s="1"/>
  <c r="E338" i="5" l="1"/>
  <c r="D338" i="5"/>
  <c r="F338" i="5" s="1"/>
  <c r="F338" i="6"/>
  <c r="G338" i="6" s="1"/>
  <c r="C339" i="6" s="1"/>
  <c r="E339" i="6" l="1"/>
  <c r="D339" i="6"/>
  <c r="G338" i="5"/>
  <c r="C339" i="5" s="1"/>
  <c r="E339" i="5" l="1"/>
  <c r="D339" i="5"/>
  <c r="F339" i="5" s="1"/>
  <c r="F339" i="6"/>
  <c r="G339" i="6" s="1"/>
  <c r="C340" i="6" s="1"/>
  <c r="E340" i="6" l="1"/>
  <c r="G340" i="6"/>
  <c r="C341" i="6" s="1"/>
  <c r="D340" i="6"/>
  <c r="F340" i="6" s="1"/>
  <c r="G339" i="5"/>
  <c r="C340" i="5" s="1"/>
  <c r="D341" i="6" l="1"/>
  <c r="F341" i="6" s="1"/>
  <c r="E341" i="6"/>
  <c r="E340" i="5"/>
  <c r="D340" i="5"/>
  <c r="F340" i="5" s="1"/>
  <c r="G341" i="6" l="1"/>
  <c r="C342" i="6" s="1"/>
  <c r="G340" i="5"/>
  <c r="C341" i="5" s="1"/>
  <c r="E342" i="6" l="1"/>
  <c r="D342" i="6"/>
  <c r="F342" i="6" s="1"/>
  <c r="D341" i="5"/>
  <c r="E341" i="5"/>
  <c r="G342" i="6" l="1"/>
  <c r="C343" i="6" s="1"/>
  <c r="F341" i="5"/>
  <c r="G341" i="5" s="1"/>
  <c r="C342" i="5" s="1"/>
  <c r="D343" i="6" l="1"/>
  <c r="E343" i="6"/>
  <c r="D342" i="5"/>
  <c r="E342" i="5"/>
  <c r="F342" i="5" l="1"/>
  <c r="G342" i="5" s="1"/>
  <c r="C343" i="5" s="1"/>
  <c r="F343" i="6"/>
  <c r="G343" i="6" s="1"/>
  <c r="C344" i="6" s="1"/>
  <c r="E343" i="5" l="1"/>
  <c r="D343" i="5"/>
  <c r="D344" i="6"/>
  <c r="E344" i="6"/>
  <c r="F343" i="5" l="1"/>
  <c r="G343" i="5" s="1"/>
  <c r="C344" i="5" s="1"/>
  <c r="F344" i="6"/>
  <c r="G344" i="6" s="1"/>
  <c r="C345" i="6" s="1"/>
  <c r="E344" i="5" l="1"/>
  <c r="D344" i="5"/>
  <c r="F344" i="5" s="1"/>
  <c r="G344" i="5"/>
  <c r="C345" i="5" s="1"/>
  <c r="D345" i="6"/>
  <c r="E345" i="6"/>
  <c r="D345" i="5" l="1"/>
  <c r="E345" i="5"/>
  <c r="F345" i="6"/>
  <c r="G345" i="6" s="1"/>
  <c r="C346" i="6" s="1"/>
  <c r="D346" i="6" l="1"/>
  <c r="F346" i="6" s="1"/>
  <c r="E346" i="6"/>
  <c r="F345" i="5"/>
  <c r="G345" i="5" s="1"/>
  <c r="C346" i="5" s="1"/>
  <c r="E346" i="5" l="1"/>
  <c r="D346" i="5"/>
  <c r="F346" i="5" s="1"/>
  <c r="G346" i="6"/>
  <c r="C347" i="6" s="1"/>
  <c r="E347" i="6" l="1"/>
  <c r="D347" i="6"/>
  <c r="F347" i="6" s="1"/>
  <c r="G347" i="6"/>
  <c r="C348" i="6" s="1"/>
  <c r="G346" i="5"/>
  <c r="C347" i="5" s="1"/>
  <c r="D348" i="6" l="1"/>
  <c r="E348" i="6"/>
  <c r="E347" i="5"/>
  <c r="D347" i="5"/>
  <c r="F348" i="6" l="1"/>
  <c r="G348" i="6" s="1"/>
  <c r="C349" i="6" s="1"/>
  <c r="F347" i="5"/>
  <c r="G347" i="5" s="1"/>
  <c r="C348" i="5" s="1"/>
  <c r="E349" i="6" l="1"/>
  <c r="D349" i="6"/>
  <c r="F349" i="6" s="1"/>
  <c r="D348" i="5"/>
  <c r="F348" i="5" s="1"/>
  <c r="G348" i="5"/>
  <c r="C349" i="5" s="1"/>
  <c r="E348" i="5"/>
  <c r="D349" i="5" l="1"/>
  <c r="E349" i="5"/>
  <c r="G349" i="6"/>
  <c r="C350" i="6" s="1"/>
  <c r="D350" i="6" l="1"/>
  <c r="E350" i="6"/>
  <c r="F349" i="5"/>
  <c r="G349" i="5" s="1"/>
  <c r="C350" i="5" s="1"/>
  <c r="E350" i="5" l="1"/>
  <c r="D350" i="5"/>
  <c r="F350" i="5" s="1"/>
  <c r="F350" i="6"/>
  <c r="G350" i="6" s="1"/>
  <c r="C351" i="6" s="1"/>
  <c r="E351" i="6" l="1"/>
  <c r="G351" i="6"/>
  <c r="C352" i="6" s="1"/>
  <c r="D351" i="6"/>
  <c r="F351" i="6" s="1"/>
  <c r="G350" i="5"/>
  <c r="C351" i="5" s="1"/>
  <c r="D352" i="6" l="1"/>
  <c r="E352" i="6"/>
  <c r="D351" i="5"/>
  <c r="F351" i="5" s="1"/>
  <c r="E351" i="5"/>
  <c r="G351" i="5" l="1"/>
  <c r="C352" i="5" s="1"/>
  <c r="F352" i="6"/>
  <c r="G352" i="6" s="1"/>
  <c r="C353" i="6" s="1"/>
  <c r="D352" i="5" l="1"/>
  <c r="E352" i="5"/>
  <c r="E353" i="6"/>
  <c r="D353" i="6"/>
  <c r="F353" i="6" s="1"/>
  <c r="F352" i="5" l="1"/>
  <c r="G352" i="5" s="1"/>
  <c r="C353" i="5" s="1"/>
  <c r="G353" i="6"/>
  <c r="C354" i="6" s="1"/>
  <c r="E353" i="5" l="1"/>
  <c r="D353" i="5"/>
  <c r="E354" i="6"/>
  <c r="D354" i="6"/>
  <c r="F354" i="6" s="1"/>
  <c r="F353" i="5" l="1"/>
  <c r="G353" i="5" s="1"/>
  <c r="C354" i="5" s="1"/>
  <c r="G354" i="6"/>
  <c r="C355" i="6" s="1"/>
  <c r="E354" i="5" l="1"/>
  <c r="D354" i="5"/>
  <c r="F354" i="5" s="1"/>
  <c r="E355" i="6"/>
  <c r="D355" i="6"/>
  <c r="F355" i="6" l="1"/>
  <c r="G355" i="6" s="1"/>
  <c r="C356" i="6" s="1"/>
  <c r="G354" i="5"/>
  <c r="C355" i="5" s="1"/>
  <c r="E356" i="6" l="1"/>
  <c r="D356" i="6"/>
  <c r="E355" i="5"/>
  <c r="D355" i="5"/>
  <c r="F355" i="5" s="1"/>
  <c r="G355" i="5" l="1"/>
  <c r="C356" i="5" s="1"/>
  <c r="F356" i="6"/>
  <c r="G356" i="6" s="1"/>
  <c r="C357" i="6" s="1"/>
  <c r="E356" i="5" l="1"/>
  <c r="D356" i="5"/>
  <c r="F356" i="5" s="1"/>
  <c r="D357" i="6"/>
  <c r="E357" i="6"/>
  <c r="G356" i="5" l="1"/>
  <c r="C357" i="5" s="1"/>
  <c r="F357" i="6"/>
  <c r="G357" i="6" s="1"/>
  <c r="C358" i="6" s="1"/>
  <c r="E357" i="5" l="1"/>
  <c r="D357" i="5"/>
  <c r="F357" i="5" s="1"/>
  <c r="E358" i="6"/>
  <c r="D358" i="6"/>
  <c r="F358" i="6" s="1"/>
  <c r="G358" i="6"/>
  <c r="C359" i="6" s="1"/>
  <c r="D359" i="6" l="1"/>
  <c r="E359" i="6"/>
  <c r="G357" i="5"/>
  <c r="C358" i="5" s="1"/>
  <c r="E358" i="5" l="1"/>
  <c r="D358" i="5"/>
  <c r="F358" i="5" s="1"/>
  <c r="F359" i="6"/>
  <c r="G359" i="6" s="1"/>
  <c r="C360" i="6" s="1"/>
  <c r="E360" i="6" l="1"/>
  <c r="D360" i="6"/>
  <c r="G358" i="5"/>
  <c r="C359" i="5" s="1"/>
  <c r="D359" i="5" l="1"/>
  <c r="F359" i="5" s="1"/>
  <c r="E359" i="5"/>
  <c r="F360" i="6"/>
  <c r="G360" i="6" s="1"/>
  <c r="C361" i="6" s="1"/>
  <c r="E361" i="6" l="1"/>
  <c r="D361" i="6"/>
  <c r="G359" i="5"/>
  <c r="C360" i="5" s="1"/>
  <c r="D360" i="5" l="1"/>
  <c r="F360" i="5" s="1"/>
  <c r="E360" i="5"/>
  <c r="F361" i="6"/>
  <c r="G361" i="6" s="1"/>
  <c r="C362" i="6" s="1"/>
  <c r="E362" i="6" l="1"/>
  <c r="D362" i="6"/>
  <c r="G360" i="5"/>
  <c r="C361" i="5" s="1"/>
  <c r="E361" i="5" l="1"/>
  <c r="D361" i="5"/>
  <c r="F361" i="5" s="1"/>
  <c r="F362" i="6"/>
  <c r="G362" i="6" s="1"/>
  <c r="C363" i="6" s="1"/>
  <c r="G363" i="6" l="1"/>
  <c r="C364" i="6" s="1"/>
  <c r="E363" i="6"/>
  <c r="D363" i="6"/>
  <c r="F363" i="6" s="1"/>
  <c r="G361" i="5"/>
  <c r="C362" i="5" s="1"/>
  <c r="D364" i="6" l="1"/>
  <c r="E364" i="6"/>
  <c r="E362" i="5"/>
  <c r="D362" i="5"/>
  <c r="F362" i="5" l="1"/>
  <c r="G362" i="5" s="1"/>
  <c r="C363" i="5" s="1"/>
  <c r="F364" i="6"/>
  <c r="G364" i="6" s="1"/>
  <c r="C365" i="6" s="1"/>
  <c r="D363" i="5" l="1"/>
  <c r="F363" i="5" s="1"/>
  <c r="E363" i="5"/>
  <c r="D365" i="6"/>
  <c r="F365" i="6" s="1"/>
  <c r="E365" i="6"/>
  <c r="G365" i="6" l="1"/>
  <c r="C366" i="6" s="1"/>
  <c r="G363" i="5"/>
  <c r="C364" i="5" s="1"/>
  <c r="D366" i="6" l="1"/>
  <c r="E366" i="6"/>
  <c r="E364" i="5"/>
  <c r="D364" i="5"/>
  <c r="F364" i="5" l="1"/>
  <c r="G364" i="5" s="1"/>
  <c r="C365" i="5" s="1"/>
  <c r="F366" i="6"/>
  <c r="G366" i="6" s="1"/>
  <c r="C367" i="6" s="1"/>
  <c r="D365" i="5" l="1"/>
  <c r="F365" i="5" s="1"/>
  <c r="E365" i="5"/>
  <c r="D367" i="6"/>
  <c r="E367" i="6"/>
  <c r="G365" i="5" l="1"/>
  <c r="C366" i="5" s="1"/>
  <c r="F367" i="6"/>
  <c r="G367" i="6" s="1"/>
  <c r="C368" i="6" s="1"/>
  <c r="E366" i="5" l="1"/>
  <c r="D366" i="5"/>
  <c r="F366" i="5" s="1"/>
  <c r="G366" i="5"/>
  <c r="C367" i="5" s="1"/>
  <c r="E368" i="6"/>
  <c r="D368" i="6"/>
  <c r="D367" i="5" l="1"/>
  <c r="E367" i="5"/>
  <c r="F368" i="6"/>
  <c r="G368" i="6" s="1"/>
  <c r="C369" i="6" s="1"/>
  <c r="D369" i="6" l="1"/>
  <c r="F369" i="6" s="1"/>
  <c r="E369" i="6"/>
  <c r="F367" i="5"/>
  <c r="G367" i="5" s="1"/>
  <c r="C368" i="5" s="1"/>
  <c r="E368" i="5" l="1"/>
  <c r="D368" i="5"/>
  <c r="G369" i="6"/>
  <c r="C370" i="6" s="1"/>
  <c r="E370" i="6" l="1"/>
  <c r="D370" i="6"/>
  <c r="F370" i="6" s="1"/>
  <c r="F368" i="5"/>
  <c r="G368" i="5" s="1"/>
  <c r="C369" i="5" s="1"/>
  <c r="E369" i="5" l="1"/>
  <c r="D369" i="5"/>
  <c r="G370" i="6"/>
  <c r="C371" i="6" s="1"/>
  <c r="D371" i="6" l="1"/>
  <c r="F371" i="6" s="1"/>
  <c r="E371" i="6"/>
  <c r="F369" i="5"/>
  <c r="G369" i="5" s="1"/>
  <c r="C370" i="5" s="1"/>
  <c r="E370" i="5" l="1"/>
  <c r="D370" i="5"/>
  <c r="F370" i="5" s="1"/>
  <c r="G371" i="6"/>
  <c r="C372" i="6" s="1"/>
  <c r="D372" i="6" l="1"/>
  <c r="F372" i="6" s="1"/>
  <c r="E372" i="6"/>
  <c r="G370" i="5"/>
  <c r="C371" i="5" s="1"/>
  <c r="G371" i="5" l="1"/>
  <c r="C372" i="5" s="1"/>
  <c r="E371" i="5"/>
  <c r="D371" i="5"/>
  <c r="F371" i="5" s="1"/>
  <c r="G372" i="6"/>
  <c r="C373" i="6" s="1"/>
  <c r="E372" i="5" l="1"/>
  <c r="D372" i="5"/>
  <c r="F372" i="5" s="1"/>
  <c r="D373" i="6"/>
  <c r="F373" i="6" s="1"/>
  <c r="G373" i="6"/>
  <c r="C374" i="6" s="1"/>
  <c r="E373" i="6"/>
  <c r="E374" i="6" l="1"/>
  <c r="D374" i="6"/>
  <c r="F374" i="6" s="1"/>
  <c r="G372" i="5"/>
  <c r="C373" i="5" s="1"/>
  <c r="D373" i="5" l="1"/>
  <c r="F373" i="5" s="1"/>
  <c r="E373" i="5"/>
  <c r="G374" i="6"/>
  <c r="G373" i="5" l="1"/>
  <c r="C374" i="5" s="1"/>
  <c r="D374" i="5" l="1"/>
  <c r="E374" i="5"/>
  <c r="F374" i="5" l="1"/>
  <c r="G374"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Addicted to ROI</author>
  </authors>
  <commentList>
    <comment ref="B4" authorId="0" shapeId="0" xr:uid="{00000000-0006-0000-0100-000001000000}">
      <text>
        <r>
          <rPr>
            <sz val="10"/>
            <rFont val="Arial"/>
            <family val="2"/>
          </rPr>
          <t>Pick your investing strategy. The sheet adapts: strategy-specific inputs and results appear in the Strategy Details area at the bottom.</t>
        </r>
      </text>
    </comment>
    <comment ref="F4" authorId="0" shapeId="0" xr:uid="{00000000-0006-0000-0100-00001B000000}">
      <text>
        <r>
          <rPr>
            <sz val="10"/>
            <rFont val="Arial"/>
            <family val="2"/>
          </rPr>
          <t>Choose whether returns are calculated on the CURRENT (in-place) rents or your PROFORMA (projected) rents. Affects every income-based metric.</t>
        </r>
      </text>
    </comment>
    <comment ref="B8" authorId="0" shapeId="0" xr:uid="{00000000-0006-0000-0100-000002000000}">
      <text>
        <r>
          <rPr>
            <sz val="10"/>
            <rFont val="Arial"/>
            <family val="2"/>
          </rPr>
          <t>The seller's list price. Reference only - your returns are based on the Offer Price below.</t>
        </r>
      </text>
    </comment>
    <comment ref="G8" authorId="0" shapeId="0" xr:uid="{00000000-0006-0000-0100-000028000000}">
      <text>
        <r>
          <rPr>
            <sz val="10"/>
            <rFont val="Arial"/>
            <family val="2"/>
          </rPr>
          <t>In-place rent the property earns today.</t>
        </r>
      </text>
    </comment>
    <comment ref="H8" authorId="0" shapeId="0" xr:uid="{00000000-0006-0000-0100-000031000000}">
      <text>
        <r>
          <rPr>
            <sz val="10"/>
            <rFont val="Arial"/>
            <family val="2"/>
          </rPr>
          <t>The rent you project after stabilizing / raising to market. The toggle up top picks which column drives returns.</t>
        </r>
      </text>
    </comment>
    <comment ref="J8" authorId="0" shapeId="0" xr:uid="{00000000-0006-0000-0100-000032000000}">
      <text>
        <r>
          <rPr>
            <sz val="10"/>
            <rFont val="Arial"/>
            <family val="2"/>
          </rPr>
          <t>Total annual income before vacancy and expenses. STR uses the Seasonality tab; everything else uses your selected rent column x 12.</t>
        </r>
      </text>
    </comment>
    <comment ref="B9" authorId="0" shapeId="0" xr:uid="{00000000-0006-0000-0100-000003000000}">
      <text>
        <r>
          <rPr>
            <sz val="10"/>
            <rFont val="Arial"/>
            <family val="2"/>
          </rPr>
          <t>What you actually plan to pay. Drives loan amount, down payment, closing costs, cap rate, and all returns.</t>
        </r>
      </text>
    </comment>
    <comment ref="B10" authorId="0" shapeId="0" xr:uid="{00000000-0006-0000-0100-000004000000}">
      <text>
        <r>
          <rPr>
            <sz val="10"/>
            <rFont val="Arial"/>
            <family val="2"/>
          </rPr>
          <t>Market value once renovations are complete. Used for equity at purchase, BRRR refinance, and appreciation. For a turnkey property, set ARV = purchase price.</t>
        </r>
      </text>
    </comment>
    <comment ref="J10" authorId="0" shapeId="0" xr:uid="{00000000-0006-0000-0100-000033000000}">
      <text>
        <r>
          <rPr>
            <sz val="10"/>
            <rFont val="Arial"/>
            <family val="2"/>
          </rPr>
          <t>Income after subtracting vacancy. The realistic collected income.</t>
        </r>
      </text>
    </comment>
    <comment ref="B11" authorId="0" shapeId="0" xr:uid="{00000000-0006-0000-0100-000005000000}">
      <text>
        <r>
          <rPr>
            <sz val="10"/>
            <rFont val="Arial"/>
            <family val="2"/>
          </rPr>
          <t>Total budget to renovate. Paid in cash by default, or rolled into the loan if you set 'Finance Rehab into Loan?' to Yes.</t>
        </r>
      </text>
    </comment>
    <comment ref="B12" authorId="0" shapeId="0" xr:uid="{00000000-0006-0000-0100-000006000000}">
      <text>
        <r>
          <rPr>
            <sz val="10"/>
            <rFont val="Arial"/>
            <family val="2"/>
          </rPr>
          <t>One-time cost to furnish and equip a short-term rental (furniture, linens, locks, decor). Counts as cash invested.</t>
        </r>
      </text>
    </comment>
    <comment ref="J12" authorId="0" shapeId="0" xr:uid="{00000000-0006-0000-0100-000034000000}">
      <text>
        <r>
          <rPr>
            <sz val="10"/>
            <rFont val="Arial"/>
            <family val="2"/>
          </rPr>
          <t>Income after vacancy and operating expenses, before the mortgage. The core profitability number.</t>
        </r>
      </text>
    </comment>
    <comment ref="F13" authorId="0" shapeId="0" xr:uid="{00000000-0006-0000-0100-00001C000000}">
      <text>
        <r>
          <rPr>
            <sz val="10"/>
            <rFont val="Arial"/>
            <family val="2"/>
          </rPr>
          <t>Laundry, parking, storage, pet rent, etc.</t>
        </r>
      </text>
    </comment>
    <comment ref="C14" authorId="0" shapeId="0" xr:uid="{00000000-0006-0000-0100-000014000000}">
      <text>
        <r>
          <rPr>
            <sz val="10"/>
            <rFont val="Arial"/>
            <family val="2"/>
          </rPr>
          <t>Down payment as a percent of the offer price. The dollar amount calculates automatically to the right.</t>
        </r>
      </text>
    </comment>
    <comment ref="J14" authorId="0" shapeId="0" xr:uid="{00000000-0006-0000-0100-000035000000}">
      <text>
        <r>
          <rPr>
            <sz val="10"/>
            <rFont val="Arial"/>
            <family val="2"/>
          </rPr>
          <t>NOI minus the mortgage. What lands in your pocket for the year.</t>
        </r>
      </text>
    </comment>
    <comment ref="C15" authorId="0" shapeId="0" xr:uid="{00000000-0006-0000-0100-000015000000}">
      <text>
        <r>
          <rPr>
            <sz val="10"/>
            <rFont val="Arial"/>
            <family val="2"/>
          </rPr>
          <t>Buyer closing costs as a percent of price (title, escrow, lender fees, etc.). Typically 2-4%.</t>
        </r>
      </text>
    </comment>
    <comment ref="F15" authorId="0" shapeId="0" xr:uid="{00000000-0006-0000-0100-00001D000000}">
      <text>
        <r>
          <rPr>
            <sz val="10"/>
            <rFont val="Arial"/>
            <family val="2"/>
          </rPr>
          <t>For STR deals, this pulls total annual revenue from the STR Seasonality tab (nightly rate x occupancy x days, per month).</t>
        </r>
      </text>
    </comment>
    <comment ref="C16" authorId="0" shapeId="0" xr:uid="{00000000-0006-0000-0100-000016000000}">
      <text>
        <r>
          <rPr>
            <sz val="10"/>
            <rFont val="Arial"/>
            <family val="2"/>
          </rPr>
          <t>Lender points / origination fees as a percent of the loan amount. Leave 0 if none.</t>
        </r>
      </text>
    </comment>
    <comment ref="F16" authorId="0" shapeId="0" xr:uid="{00000000-0006-0000-0100-00001E000000}">
      <text>
        <r>
          <rPr>
            <sz val="10"/>
            <rFont val="Arial"/>
            <family val="2"/>
          </rPr>
          <t>For House Hack: the rent from the units you are NOT living in, used to offset your housing cost while you occupy the property.</t>
        </r>
      </text>
    </comment>
    <comment ref="C17" authorId="0" shapeId="0" xr:uid="{00000000-0006-0000-0100-000017000000}">
      <text>
        <r>
          <rPr>
            <sz val="10"/>
            <rFont val="Arial"/>
            <family val="2"/>
          </rPr>
          <t>Months you'll carry the property during rehab before it's rented or refinanced. Times the monthly holding cost on the right = total holding cost.</t>
        </r>
      </text>
    </comment>
    <comment ref="J17" authorId="0" shapeId="0" xr:uid="{00000000-0006-0000-0100-000036000000}">
      <text>
        <r>
          <rPr>
            <sz val="10"/>
            <rFont val="Arial"/>
            <family val="2"/>
          </rPr>
          <t>NOI divided by purchase price. Compares profitability independent of financing.</t>
        </r>
      </text>
    </comment>
    <comment ref="B18" authorId="0" shapeId="0" xr:uid="{00000000-0006-0000-0100-000007000000}">
      <text>
        <r>
          <rPr>
            <sz val="10"/>
            <rFont val="Arial"/>
            <family val="2"/>
          </rPr>
          <t>Your total cost basis: price + rehab + closing + points + furnishing + holding. Independent of how it's financed.</t>
        </r>
      </text>
    </comment>
    <comment ref="F18" authorId="0" shapeId="0" xr:uid="{00000000-0006-0000-0100-00001F000000}">
      <text>
        <r>
          <rPr>
            <sz val="10"/>
            <rFont val="Arial"/>
            <family val="2"/>
          </rPr>
          <t>Annual property tax. Verify the post-sale reassessed amount, not just the seller's current bill.</t>
        </r>
      </text>
    </comment>
    <comment ref="J18" authorId="0" shapeId="0" xr:uid="{00000000-0006-0000-0100-000037000000}">
      <text>
        <r>
          <rPr>
            <sz val="10"/>
            <rFont val="Arial"/>
            <family val="2"/>
          </rPr>
          <t>Annual cash flow divided by cash invested. Your actual return on the money you put in. This is the headline number.</t>
        </r>
      </text>
    </comment>
    <comment ref="B19" authorId="0" shapeId="0" xr:uid="{00000000-0006-0000-0100-000008000000}">
      <text>
        <r>
          <rPr>
            <sz val="10"/>
            <rFont val="Arial"/>
            <family val="2"/>
          </rPr>
          <t>Cash out of your pocket. Rehab is included unless you finance it into the loan. This is the denominator for cash-on-cash return.</t>
        </r>
      </text>
    </comment>
    <comment ref="F19" authorId="0" shapeId="0" xr:uid="{00000000-0006-0000-0100-000020000000}">
      <text>
        <r>
          <rPr>
            <sz val="10"/>
            <rFont val="Arial"/>
            <family val="2"/>
          </rPr>
          <t>Annual landlord / hazard insurance premium.</t>
        </r>
      </text>
    </comment>
    <comment ref="J19" authorId="0" shapeId="0" xr:uid="{00000000-0006-0000-0100-000038000000}">
      <text>
        <r>
          <rPr>
            <sz val="10"/>
            <rFont val="Arial"/>
            <family val="2"/>
          </rPr>
          <t>Debt service coverage ratio. NOI / annual mortgage. Lenders usually want 1.20x or higher.</t>
        </r>
      </text>
    </comment>
    <comment ref="B20" authorId="0" shapeId="0" xr:uid="{00000000-0006-0000-0100-000009000000}">
      <text>
        <r>
          <rPr>
            <sz val="10"/>
            <rFont val="Arial"/>
            <family val="2"/>
          </rPr>
          <t>Instant equity created: ARV minus your all-in cost. Negative means you're all-in above market value.</t>
        </r>
      </text>
    </comment>
    <comment ref="G20" authorId="0" shapeId="0" xr:uid="{00000000-0006-0000-0100-000029000000}">
      <text>
        <r>
          <rPr>
            <sz val="10"/>
            <rFont val="Arial"/>
            <family val="2"/>
          </rPr>
          <t>Expected percent of the year the unit sits empty. 5-8% is common for long-term rentals.</t>
        </r>
      </text>
    </comment>
    <comment ref="G21" authorId="0" shapeId="0" xr:uid="{00000000-0006-0000-0100-00002A000000}">
      <text>
        <r>
          <rPr>
            <sz val="10"/>
            <rFont val="Arial"/>
            <family val="2"/>
          </rPr>
          <t>Management fee as a percent of effective gross income. ~8-10% long-term; higher for STR. Set 0 if self-managing.</t>
        </r>
      </text>
    </comment>
    <comment ref="J21" authorId="0" shapeId="0" xr:uid="{00000000-0006-0000-0100-000039000000}">
      <text>
        <r>
          <rPr>
            <sz val="10"/>
            <rFont val="Arial"/>
            <family val="2"/>
          </rPr>
          <t>How much your tenants pay down your loan balance in year one. A hidden return.</t>
        </r>
      </text>
    </comment>
    <comment ref="D22" authorId="0" shapeId="0" xr:uid="{00000000-0006-0000-0100-000018000000}">
      <text>
        <r>
          <rPr>
            <sz val="10"/>
            <rFont val="Arial"/>
            <family val="2"/>
          </rPr>
          <t>Annual interest rate on your loan.</t>
        </r>
      </text>
    </comment>
    <comment ref="G22" authorId="0" shapeId="0" xr:uid="{00000000-0006-0000-0100-00002B000000}">
      <text>
        <r>
          <rPr>
            <sz val="10"/>
            <rFont val="Arial"/>
            <family val="2"/>
          </rPr>
          <t>Ongoing repairs reserve as a percent of gross rent.</t>
        </r>
      </text>
    </comment>
    <comment ref="D23" authorId="0" shapeId="0" xr:uid="{00000000-0006-0000-0100-000019000000}">
      <text>
        <r>
          <rPr>
            <sz val="10"/>
            <rFont val="Arial"/>
            <family val="2"/>
          </rPr>
          <t>Loan term in years (e.g. 30). Used to calculate the monthly payment.</t>
        </r>
      </text>
    </comment>
    <comment ref="G23" authorId="0" shapeId="0" xr:uid="{00000000-0006-0000-0100-00002C000000}">
      <text>
        <r>
          <rPr>
            <sz val="10"/>
            <rFont val="Arial"/>
            <family val="2"/>
          </rPr>
          <t>Reserve for big-ticket items (roof, HVAC, etc.) as a percent of gross rent.</t>
        </r>
      </text>
    </comment>
    <comment ref="J23" authorId="0" shapeId="0" xr:uid="{00000000-0006-0000-0100-00003A000000}">
      <text>
        <r>
          <rPr>
            <sz val="10"/>
            <rFont val="Arial"/>
            <family val="2"/>
          </rPr>
          <t>Cash flow + principal paydown + appreciation, divided by cash invested. The all-in first-year return.</t>
        </r>
      </text>
    </comment>
    <comment ref="B24" authorId="0" shapeId="0" xr:uid="{00000000-0006-0000-0100-00000A000000}">
      <text>
        <r>
          <rPr>
            <sz val="10"/>
            <rFont val="Arial"/>
            <family val="2"/>
          </rPr>
          <t>Yes = roll rehab costs into the loan (rehab/construction or BRRR-style financing). The loan amount and payment go up, and rehab leaves your cash invested. No = you pay rehab in cash.</t>
        </r>
      </text>
    </comment>
    <comment ref="F24" authorId="0" shapeId="0" xr:uid="{00000000-0006-0000-0100-000021000000}">
      <text>
        <r>
          <rPr>
            <sz val="10"/>
            <rFont val="Arial"/>
            <family val="2"/>
          </rPr>
          <t>Any utilities you pay as the owner (not the tenant), per month.</t>
        </r>
      </text>
    </comment>
    <comment ref="D25" authorId="0" shapeId="0" xr:uid="{00000000-0006-0000-0100-00001A000000}">
      <text>
        <r>
          <rPr>
            <sz val="10"/>
            <rFont val="Arial"/>
            <family val="2"/>
          </rPr>
          <t>Private mortgage insurance per month, if your down payment is under 20%. Added to the monthly payment.</t>
        </r>
      </text>
    </comment>
    <comment ref="J25" authorId="0" shapeId="0" xr:uid="{00000000-0006-0000-0100-00003B000000}">
      <text>
        <r>
          <rPr>
            <sz val="10"/>
            <rFont val="Arial"/>
            <family val="2"/>
          </rPr>
          <t>Monthly rent divided by price. At or above 1.0% is a quick sign a rental may cash flow.</t>
        </r>
      </text>
    </comment>
    <comment ref="B26" authorId="0" shapeId="0" xr:uid="{00000000-0006-0000-0100-00000B000000}">
      <text>
        <r>
          <rPr>
            <sz val="10"/>
            <rFont val="Arial"/>
            <family val="2"/>
          </rPr>
          <t>Calculated. Price minus down payment, plus rehab if financed. For Creative Finance it's the 1st mortgage balance you enter below.</t>
        </r>
      </text>
    </comment>
    <comment ref="F26" authorId="0" shapeId="0" xr:uid="{00000000-0006-0000-0100-000022000000}">
      <text>
        <r>
          <rPr>
            <sz val="10"/>
            <rFont val="Arial"/>
            <family val="2"/>
          </rPr>
          <t>Anything else recurring: lawn care, snow, pest control, software, etc.</t>
        </r>
      </text>
    </comment>
    <comment ref="J26" authorId="0" shapeId="0" xr:uid="{00000000-0006-0000-0100-00003C000000}">
      <text>
        <r>
          <rPr>
            <sz val="10"/>
            <rFont val="Arial"/>
            <family val="2"/>
          </rPr>
          <t>Price divided by annual gross rent. Lower is better; useful for comparing deals.</t>
        </r>
      </text>
    </comment>
    <comment ref="B27" authorId="0" shapeId="0" xr:uid="{00000000-0006-0000-0100-00000C000000}">
      <text>
        <r>
          <rPr>
            <sz val="10"/>
            <rFont val="Arial"/>
            <family val="2"/>
          </rPr>
          <t>Calculated monthly debt service. Principal &amp; interest plus PMI, or the seller-financed PITI + 2nd payment for Creative Finance.</t>
        </r>
      </text>
    </comment>
    <comment ref="F27" authorId="0" shapeId="0" xr:uid="{00000000-0006-0000-0100-000023000000}">
      <text>
        <r>
          <rPr>
            <sz val="10"/>
            <rFont val="Arial"/>
            <family val="2"/>
          </rPr>
          <t>All operating expenses for the year. Excludes debt service (the mortgage), which is handled separately.</t>
        </r>
      </text>
    </comment>
    <comment ref="J28" authorId="0" shapeId="0" xr:uid="{00000000-0006-0000-0100-00003D000000}">
      <text>
        <r>
          <rPr>
            <sz val="10"/>
            <rFont val="Arial"/>
            <family val="2"/>
          </rPr>
          <t>Operating expenses as a percent of effective gross income. Often lands around 35-50%.</t>
        </r>
      </text>
    </comment>
    <comment ref="G29" authorId="0" shapeId="0" xr:uid="{00000000-0006-0000-0100-00002D000000}">
      <text>
        <r>
          <rPr>
            <sz val="10"/>
            <rFont val="Arial"/>
            <family val="2"/>
          </rPr>
          <t>Expected yearly increase in property value. Drives year-1 appreciation and the 5-Year Projection.</t>
        </r>
      </text>
    </comment>
    <comment ref="J29" authorId="0" shapeId="0" xr:uid="{00000000-0006-0000-0100-00003E000000}">
      <text>
        <r>
          <rPr>
            <sz val="10"/>
            <rFont val="Arial"/>
            <family val="2"/>
          </rPr>
          <t>Quick sanity check: assumes expenses eat ~50% of income, then subtracts the mortgage. Rough monthly cash flow.</t>
        </r>
      </text>
    </comment>
    <comment ref="G30" authorId="0" shapeId="0" xr:uid="{00000000-0006-0000-0100-00002E000000}">
      <text>
        <r>
          <rPr>
            <sz val="10"/>
            <rFont val="Arial"/>
            <family val="2"/>
          </rPr>
          <t>Expected yearly rent increase, used in the 5-Year Projection.</t>
        </r>
      </text>
    </comment>
    <comment ref="G31" authorId="0" shapeId="0" xr:uid="{00000000-0006-0000-0100-00002F000000}">
      <text>
        <r>
          <rPr>
            <sz val="10"/>
            <rFont val="Arial"/>
            <family val="2"/>
          </rPr>
          <t>Expected yearly increase in operating expenses, used in the 5-Year Projection.</t>
        </r>
      </text>
    </comment>
    <comment ref="G32" authorId="0" shapeId="0" xr:uid="{00000000-0006-0000-0100-000030000000}">
      <text>
        <r>
          <rPr>
            <sz val="10"/>
            <rFont val="Arial"/>
            <family val="2"/>
          </rPr>
          <t>Costs to sell (agent commissions, closing) as a percent of sale price, used for the Year-5 sale in the projection.</t>
        </r>
      </text>
    </comment>
    <comment ref="B35" authorId="0" shapeId="0" xr:uid="{00000000-0006-0000-0100-00000D000000}">
      <text>
        <r>
          <rPr>
            <sz val="10"/>
            <rFont val="Arial"/>
            <family val="2"/>
          </rPr>
          <t>Creative Finance: the existing/seller loan balance you're taking over or that the seller carries.</t>
        </r>
      </text>
    </comment>
    <comment ref="B36" authorId="0" shapeId="0" xr:uid="{00000000-0006-0000-0100-00000E000000}">
      <text>
        <r>
          <rPr>
            <sz val="10"/>
            <rFont val="Arial"/>
            <family val="2"/>
          </rPr>
          <t>Creative Finance: the monthly payment on the 1st (principal, interest, taxes, insurance) you'll make to the seller/servicer.</t>
        </r>
      </text>
    </comment>
    <comment ref="B37" authorId="0" shapeId="0" xr:uid="{00000000-0006-0000-0100-00000F000000}">
      <text>
        <r>
          <rPr>
            <sz val="10"/>
            <rFont val="Arial"/>
            <family val="2"/>
          </rPr>
          <t>Creative Finance: any second-position / seller carry payment, if applicable.</t>
        </r>
      </text>
    </comment>
    <comment ref="B39" authorId="0" shapeId="0" xr:uid="{00000000-0006-0000-0100-000010000000}">
      <text>
        <r>
          <rPr>
            <sz val="10"/>
            <rFont val="Arial"/>
            <family val="2"/>
          </rPr>
          <t>Loan-to-value the bank will refinance at (commonly 70-75% of ARV).</t>
        </r>
      </text>
    </comment>
    <comment ref="F39" authorId="0" shapeId="0" xr:uid="{00000000-0006-0000-0100-000024000000}">
      <text>
        <r>
          <rPr>
            <sz val="10"/>
            <rFont val="Arial"/>
            <family val="2"/>
          </rPr>
          <t>The new permanent loan = ARV x refinance LTV.</t>
        </r>
      </text>
    </comment>
    <comment ref="F40" authorId="0" shapeId="0" xr:uid="{00000000-0006-0000-0100-000025000000}">
      <text>
        <r>
          <rPr>
            <sz val="10"/>
            <rFont val="Arial"/>
            <family val="2"/>
          </rPr>
          <t>New loan minus the loan being paid off minus refi closing costs. Negative means you leave money in.</t>
        </r>
      </text>
    </comment>
    <comment ref="F41" authorId="0" shapeId="0" xr:uid="{00000000-0006-0000-0100-000026000000}">
      <text>
        <r>
          <rPr>
            <sz val="10"/>
            <rFont val="Arial"/>
            <family val="2"/>
          </rPr>
          <t>Your cash invested minus what you pulled back out at refinance. The basis for post-refi cash-on-cash.</t>
        </r>
      </text>
    </comment>
    <comment ref="B42" authorId="0" shapeId="0" xr:uid="{00000000-0006-0000-0100-000011000000}">
      <text>
        <r>
          <rPr>
            <sz val="10"/>
            <rFont val="Arial"/>
            <family val="2"/>
          </rPr>
          <t>Costs to do the refinance (appraisal, lender, title).</t>
        </r>
      </text>
    </comment>
    <comment ref="F44" authorId="0" shapeId="0" xr:uid="{00000000-0006-0000-0100-000027000000}">
      <text>
        <r>
          <rPr>
            <sz val="10"/>
            <rFont val="Arial"/>
            <family val="2"/>
          </rPr>
          <t>Post-refinance cash flow divided by capital left in. 'Infinite' means you recovered all your cash - the BRRR goal.</t>
        </r>
      </text>
    </comment>
    <comment ref="B46" authorId="0" shapeId="0" xr:uid="{00000000-0006-0000-0100-000012000000}">
      <text>
        <r>
          <rPr>
            <sz val="10"/>
            <rFont val="Arial"/>
            <family val="2"/>
          </rPr>
          <t>Your total monthly cost to own and occupy: mortgage + taxes + insurance + HOA + owner-paid utilities.</t>
        </r>
      </text>
    </comment>
    <comment ref="B48" authorId="0" shapeId="0" xr:uid="{00000000-0006-0000-0100-000013000000}">
      <text>
        <r>
          <rPr>
            <sz val="10"/>
            <rFont val="Arial"/>
            <family val="2"/>
          </rPr>
          <t>What you actually pay to live there after collecting rent from the other units. Negative means you live for free and pocket the difference.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Addicted to ROI</author>
  </authors>
  <commentList>
    <comment ref="C4" authorId="0" shapeId="0" xr:uid="{00000000-0006-0000-0600-000002000000}">
      <text>
        <r>
          <rPr>
            <sz val="10"/>
            <rFont val="Arial"/>
            <family val="2"/>
          </rPr>
          <t>Average nightly rate you expect to charge that month.</t>
        </r>
      </text>
    </comment>
    <comment ref="D4" authorId="0" shapeId="0" xr:uid="{00000000-0006-0000-0600-000003000000}">
      <text>
        <r>
          <rPr>
            <sz val="10"/>
            <rFont val="Arial"/>
            <family val="2"/>
          </rPr>
          <t>Percent of nights booked that month (e.g. 70%).</t>
        </r>
      </text>
    </comment>
    <comment ref="B17" authorId="0" shapeId="0" xr:uid="{00000000-0006-0000-0600-000001000000}">
      <text>
        <r>
          <rPr>
            <sz val="10"/>
            <rFont val="Arial"/>
            <family val="2"/>
          </rPr>
          <t>Net cleaning fee income for the year, if you keep any margin on cleaning.</t>
        </r>
      </text>
    </comment>
  </commentList>
</comments>
</file>

<file path=xl/sharedStrings.xml><?xml version="1.0" encoding="utf-8"?>
<sst xmlns="http://schemas.openxmlformats.org/spreadsheetml/2006/main" count="307" uniqueCount="253">
  <si>
    <t>ADDICTED TO ROI</t>
  </si>
  <si>
    <t>Real Estate Deal Analyzer  -  addictedtoroi.com</t>
  </si>
  <si>
    <t>One screen. Five strategies.</t>
  </si>
  <si>
    <t>On the Deal Analyzer tab everything fits in one view: purchase &amp; financing on the left, income &amp; expenses in the middle, results on the right. Strategy-specific fields appear at the bottom only when you pick that strategy. Hover any labeled cell (red corner) for an explanation.</t>
  </si>
  <si>
    <t>Reading the cells</t>
  </si>
  <si>
    <t>Darker teal = type your deal here (starts blank).</t>
  </si>
  <si>
    <t>Lighter teal = an assumption, pre-filled with a sensible default. Adjust if you like.</t>
  </si>
  <si>
    <t>White = calculated automatically. Don't type here.</t>
  </si>
  <si>
    <t>Cells with a red corner have a hover note explaining the field.</t>
  </si>
  <si>
    <t>STRATEGY</t>
  </si>
  <si>
    <t>WHAT IT DOES</t>
  </si>
  <si>
    <t>Buy &amp; Hold</t>
  </si>
  <si>
    <t>Long-term rental. Cash flow, cap rate, cash-on-cash, ROI, equity.</t>
  </si>
  <si>
    <t>BRRR</t>
  </si>
  <si>
    <t>Buy, Rehab, Rent, Refinance, Repeat. Cash pulled out and capital left in.</t>
  </si>
  <si>
    <t>STR</t>
  </si>
  <si>
    <t>Short-term rental. Income from the STR Seasonality tab.</t>
  </si>
  <si>
    <t>Creative Finance</t>
  </si>
  <si>
    <t>Seller financing / subject-to. Uses the seller's loan terms.</t>
  </si>
  <si>
    <t>House Hack</t>
  </si>
  <si>
    <t>Owner-occupied. Adds your net housing cost while you live there.</t>
  </si>
  <si>
    <t>DISCLAIMER: Provided by Addicted to ROI (Agents Invest LLC) for educational and estimation purposes only. Not financial, investment, tax, or legal advice. All figures are estimates based on the inputs you provide and must be independently verified during your due diligence period. Real estate investing carries risk, including loss of principal. Consult qualified professionals (CPA, attorney, lender, inspector) before making any decision. Addicted to ROI is not responsible for user or spreadsheet errors. (c) Addicted to ROI - addictedtoroi.com</t>
  </si>
  <si>
    <t>ADDICTED TO ROI  -  DEAL ANALYZER</t>
  </si>
  <si>
    <t>Darker teal = type your deal.   Lighter teal = adjustable assumption.   White = calculated.   Hover red-corner cells for notes.   |  addictedtoroi.com</t>
  </si>
  <si>
    <t>SELECT STRATEGY  &gt;</t>
  </si>
  <si>
    <t>Analyze rents on  &gt;</t>
  </si>
  <si>
    <t>Proforma</t>
  </si>
  <si>
    <t>Property Address</t>
  </si>
  <si>
    <t>PROPERTY &amp; PURCHASE</t>
  </si>
  <si>
    <t>RENTAL INCOME (monthly)</t>
  </si>
  <si>
    <t>RETURNS SUMMARY</t>
  </si>
  <si>
    <t>Asking Price</t>
  </si>
  <si>
    <t>Current</t>
  </si>
  <si>
    <t>Gross Annual Income</t>
  </si>
  <si>
    <t>Purchase / Offer Price</t>
  </si>
  <si>
    <t>Unit 1</t>
  </si>
  <si>
    <t>Less: Vacancy Loss</t>
  </si>
  <si>
    <t>After-Repair Value (ARV)</t>
  </si>
  <si>
    <t>Unit 2</t>
  </si>
  <si>
    <t>Effective Gross Income</t>
  </si>
  <si>
    <t>Renovation / Rehab Costs</t>
  </si>
  <si>
    <t>Unit 3</t>
  </si>
  <si>
    <t>Less: Operating Expenses</t>
  </si>
  <si>
    <t>Furnishing &amp; Setup (STR)</t>
  </si>
  <si>
    <t>Unit 4</t>
  </si>
  <si>
    <t>Net Operating Income (NOI)</t>
  </si>
  <si>
    <t>ACQUISITION &amp; CASH</t>
  </si>
  <si>
    <t>Other Monthly Income</t>
  </si>
  <si>
    <t>Less: Annual Debt Service</t>
  </si>
  <si>
    <t>Down Payment</t>
  </si>
  <si>
    <t>Total Monthly Rent</t>
  </si>
  <si>
    <t>Annual Cash Flow</t>
  </si>
  <si>
    <t>Closing Costs</t>
  </si>
  <si>
    <t>STR Annual Gross (STR only)</t>
  </si>
  <si>
    <t>Monthly Cash Flow</t>
  </si>
  <si>
    <t>Loan Points &amp; Fees</t>
  </si>
  <si>
    <t>Rent from OTHER units (House Hack)</t>
  </si>
  <si>
    <t>KEY RETURN METRICS</t>
  </si>
  <si>
    <t>Rehab Holding (months / $ per mo)</t>
  </si>
  <si>
    <t>OPERATING EXPENSES</t>
  </si>
  <si>
    <t>Cap Rate</t>
  </si>
  <si>
    <t>All-In Cost</t>
  </si>
  <si>
    <t>Property Taxes (annual)</t>
  </si>
  <si>
    <t>Cash-on-Cash Return</t>
  </si>
  <si>
    <t>Total Cash Invested</t>
  </si>
  <si>
    <t>Insurance (annual)</t>
  </si>
  <si>
    <t>DSCR (NOI / Debt Service)</t>
  </si>
  <si>
    <t>Equity at Purchase (ARV - All-In)</t>
  </si>
  <si>
    <t>Vacancy Rate</t>
  </si>
  <si>
    <t>Equity at Purchase</t>
  </si>
  <si>
    <t>FINANCING (Conventional)</t>
  </si>
  <si>
    <t>Property Management (% of EGI)</t>
  </si>
  <si>
    <t>Year-1 Principal Paydown</t>
  </si>
  <si>
    <t>Interest Rate</t>
  </si>
  <si>
    <t>Maintenance &amp; Repairs (% rent)</t>
  </si>
  <si>
    <t>Year-1 Appreciation</t>
  </si>
  <si>
    <t>Amortization (Years)</t>
  </si>
  <si>
    <t>CapEx Reserve (% rent)</t>
  </si>
  <si>
    <t>Total ROI (Year 1)</t>
  </si>
  <si>
    <t>Finance Rehab into Loan?</t>
  </si>
  <si>
    <t>No</t>
  </si>
  <si>
    <t>Owner-Paid Utilities (monthly)</t>
  </si>
  <si>
    <t>RULE-OF-THUMB CHECKS</t>
  </si>
  <si>
    <t>PMI (monthly, if applicable)</t>
  </si>
  <si>
    <t>HOA Dues (monthly)</t>
  </si>
  <si>
    <t>1% Rule (target &gt;= 1.0%)</t>
  </si>
  <si>
    <t>Loan Amount</t>
  </si>
  <si>
    <t>Other Operating (monthly)</t>
  </si>
  <si>
    <t>Gross Rent Multiplier</t>
  </si>
  <si>
    <t>Monthly Payment (P&amp;I + PMI / PITI)</t>
  </si>
  <si>
    <t>Total Annual Operating Expenses</t>
  </si>
  <si>
    <t>Rent-to-Value (annual)</t>
  </si>
  <si>
    <t>GROWTH ASSUMPTIONS</t>
  </si>
  <si>
    <t>Operating Expense Ratio</t>
  </si>
  <si>
    <t>Annual Appreciation Rate</t>
  </si>
  <si>
    <t>50% Rule Est. Monthly CF</t>
  </si>
  <si>
    <t>Annual Rent Growth</t>
  </si>
  <si>
    <t>Annual Expense Growth</t>
  </si>
  <si>
    <t>Selling Costs (% of sale)</t>
  </si>
  <si>
    <t>STRATEGY DETAILS  (appear only for the selected strategy)</t>
  </si>
  <si>
    <t>Seller Financing: 1st Mortgage Balance</t>
  </si>
  <si>
    <t>Monthly Debt Service</t>
  </si>
  <si>
    <t>Monthly PITI Payment</t>
  </si>
  <si>
    <t>Annual Debt Service</t>
  </si>
  <si>
    <t>2nd Mortgage Monthly Payment</t>
  </si>
  <si>
    <t>BRRR: Refinance LTV</t>
  </si>
  <si>
    <t>New Loan (ARV x LTV)</t>
  </si>
  <si>
    <t>Refi Interest Rate</t>
  </si>
  <si>
    <t>Cash Pulled Out</t>
  </si>
  <si>
    <t>Refi Term (Years)</t>
  </si>
  <si>
    <t>Capital Left in Deal</t>
  </si>
  <si>
    <t>Refi Closing Costs</t>
  </si>
  <si>
    <t>New Monthly Payment</t>
  </si>
  <si>
    <t>Post-Refi Annual Cash Flow</t>
  </si>
  <si>
    <t>Post-Refi Cash-on-Cash</t>
  </si>
  <si>
    <t>House Hack: Monthly Housing Payment (all-in)</t>
  </si>
  <si>
    <t>Rent from Other Units</t>
  </si>
  <si>
    <t>Net Monthly Housing Cost</t>
  </si>
  <si>
    <t>Educational &amp; estimation tool only - not financial, tax, or legal advice. Verify all figures during due diligence. (c) Addicted to ROI - addictedtoroi.com</t>
  </si>
  <si>
    <t>ADDICTED TO ROI  -  STRATEGY COMPARISON</t>
  </si>
  <si>
    <t>The same property run through all five strategies, using the inputs from Deal Analyzer and STR Seasonality.</t>
  </si>
  <si>
    <t>BEST STRATEGY</t>
  </si>
  <si>
    <t>Winner = highest Year-1 Cash-on-Cash among strategies you've filled in. House Hack is ranked separately (its payoff is lower housing cost, not cash-on-cash).</t>
  </si>
  <si>
    <t>Metric</t>
  </si>
  <si>
    <t>Deal status</t>
  </si>
  <si>
    <t>Cash Invested / Capital Left (BRRR)</t>
  </si>
  <si>
    <t>Net Operating Income</t>
  </si>
  <si>
    <t>DSCR</t>
  </si>
  <si>
    <t>Net Monthly Housing Cost (House Hack)</t>
  </si>
  <si>
    <t>-</t>
  </si>
  <si>
    <t>Notes: BRRR is post-refinance (cash flow on capital left in; 'Infinite' = you pulled all your cash back out). STR income uses the STR Seasonality tab. House Hack shows the after-move-out rental return; its real benefit is the net housing cost while you live there. Educational estimates only - verify during due diligence. (c) addictedtoroi.com</t>
  </si>
  <si>
    <t>ADDICTED TO ROI  -  5-YEAR PROJECTION</t>
  </si>
  <si>
    <t>Forecast from the Deal Analyzer inputs and growth assumptions. Conventional-loan strategies; creative finance not modeled here.</t>
  </si>
  <si>
    <t>Year 1</t>
  </si>
  <si>
    <t>Year 2</t>
  </si>
  <si>
    <t>Year 3</t>
  </si>
  <si>
    <t>Year 4</t>
  </si>
  <si>
    <t>Year 5</t>
  </si>
  <si>
    <t>Gross Income</t>
  </si>
  <si>
    <t>Vacancy Loss</t>
  </si>
  <si>
    <t>Operating Expenses</t>
  </si>
  <si>
    <t>Debt Service</t>
  </si>
  <si>
    <t>Cash Flow</t>
  </si>
  <si>
    <t>Cumulative Cash Flow</t>
  </si>
  <si>
    <t>Property Value</t>
  </si>
  <si>
    <t>Loan Balance</t>
  </si>
  <si>
    <t>Equity</t>
  </si>
  <si>
    <t>5-YEAR SUMMARY (Year-5 sale)</t>
  </si>
  <si>
    <t>Total Cash Flow (5 yr)</t>
  </si>
  <si>
    <t>Sale Price (Year 5)</t>
  </si>
  <si>
    <t>Selling Costs</t>
  </si>
  <si>
    <t>Loan Payoff (Year 5)</t>
  </si>
  <si>
    <t>Net Sale Proceeds</t>
  </si>
  <si>
    <t>Total Profit (CF + proceeds - cash in)</t>
  </si>
  <si>
    <t>Equity Multiple</t>
  </si>
  <si>
    <t>Avg Annual Cash-on-Cash</t>
  </si>
  <si>
    <t>ADDICTED TO ROI - Loan (Acquisition)</t>
  </si>
  <si>
    <t>Annual Interest Rate</t>
  </si>
  <si>
    <t>Term (Years)</t>
  </si>
  <si>
    <t>Payments / Year</t>
  </si>
  <si>
    <t>Monthly P&amp;I Payment</t>
  </si>
  <si>
    <t>Year-1 Interest</t>
  </si>
  <si>
    <t>Total Interest (Life of Loan)</t>
  </si>
  <si>
    <t>First Payment Date</t>
  </si>
  <si>
    <t>Amortization Schedule</t>
  </si>
  <si>
    <t>Pmt #</t>
  </si>
  <si>
    <t>Date</t>
  </si>
  <si>
    <t>Begin Balance</t>
  </si>
  <si>
    <t>Payment</t>
  </si>
  <si>
    <t>Interest</t>
  </si>
  <si>
    <t>Principal</t>
  </si>
  <si>
    <t>End Balance</t>
  </si>
  <si>
    <t>ADDICTED TO ROI - Refinance Loan</t>
  </si>
  <si>
    <t>ADDICTED TO ROI - STR SEASONALITY</t>
  </si>
  <si>
    <t>For STR deals, enter nightly rate &amp; occupancy per month (these start blank). Annual revenue feeds the Deal Analyzer &amp; Comparison.</t>
  </si>
  <si>
    <t>Month</t>
  </si>
  <si>
    <t>Nightly Rate</t>
  </si>
  <si>
    <t>Occupancy</t>
  </si>
  <si>
    <t>Days</t>
  </si>
  <si>
    <t>Monthly Revenue</t>
  </si>
  <si>
    <t>January</t>
  </si>
  <si>
    <t>February</t>
  </si>
  <si>
    <t>March</t>
  </si>
  <si>
    <t>April</t>
  </si>
  <si>
    <t>May</t>
  </si>
  <si>
    <t>June</t>
  </si>
  <si>
    <t>July</t>
  </si>
  <si>
    <t>August</t>
  </si>
  <si>
    <t>September</t>
  </si>
  <si>
    <t>October</t>
  </si>
  <si>
    <t>November</t>
  </si>
  <si>
    <t>December</t>
  </si>
  <si>
    <t>Annual Cleaning Income (net)</t>
  </si>
  <si>
    <t>Subtotal - Nightly Revenue</t>
  </si>
  <si>
    <t>TOTAL ANNUAL STR REVENUE</t>
  </si>
  <si>
    <t>ADDICTED TO ROI - DUE DILIGENCE CHECKLIST</t>
  </si>
  <si>
    <t>Click a box and choose the check to mark a task complete. Use Notes to track details. Buyer to verify all items independently.</t>
  </si>
  <si>
    <t>Pre-Offer Due Diligence</t>
  </si>
  <si>
    <t>Done</t>
  </si>
  <si>
    <t>Task</t>
  </si>
  <si>
    <t>Notes</t>
  </si>
  <si>
    <t>Research rental rates (apartments.com, Zillow, Zumper, Rentometer)</t>
  </si>
  <si>
    <t>For short-term rentals, check STR revenue estimates (e.g. hostfinancial.com)</t>
  </si>
  <si>
    <t>Ask agent/PM for current rents and fair market rent estimates</t>
  </si>
  <si>
    <t>Run preliminary numbers through the Deal Analyzer</t>
  </si>
  <si>
    <t>Check crime statistics (SpotCrime map)</t>
  </si>
  <si>
    <t>Check if the property is in a flood zone</t>
  </si>
  <si>
    <t>Use Google Earth to walk the neighborhood</t>
  </si>
  <si>
    <t>Write the offer; negotiate contingencies for lease review, inspection &amp; financing</t>
  </si>
  <si>
    <t>Contract Timelines</t>
  </si>
  <si>
    <t>Review purchase &amp; sale agreement; list all contractual timelines</t>
  </si>
  <si>
    <t>Send lender the executed PSA (+ T-12, rent roll, SREO, PFS for commercial)</t>
  </si>
  <si>
    <t>Date of mutual acceptance</t>
  </si>
  <si>
    <t>Earnest money due date / deposit earnest money</t>
  </si>
  <si>
    <t>Lease review contingency</t>
  </si>
  <si>
    <t>Loan application deadline</t>
  </si>
  <si>
    <t>Information verification period</t>
  </si>
  <si>
    <t>Inspection contingency</t>
  </si>
  <si>
    <t>Appraisal contingency</t>
  </si>
  <si>
    <t>Financing contingency</t>
  </si>
  <si>
    <t>Close date</t>
  </si>
  <si>
    <t>Create a document folder (Dropbox/Drive); select lender &amp; apply</t>
  </si>
  <si>
    <t>Financial Due Diligence</t>
  </si>
  <si>
    <t>For STRs, verify HOA / local municipality rules</t>
  </si>
  <si>
    <t>Review service contracts (lawncare, laundry, pool, pest control)</t>
  </si>
  <si>
    <t>Review on-site managers / maintenance staff</t>
  </si>
  <si>
    <t>Get insurance quotes from a broker</t>
  </si>
  <si>
    <t>Verify current property tax amount</t>
  </si>
  <si>
    <t>Determine new tax amount (reassessment after sale)</t>
  </si>
  <si>
    <t>Verify utility expenses (who pays? request 12 months billing)</t>
  </si>
  <si>
    <t>Lease audit (executed? rent matches rent roll? pets listed?)</t>
  </si>
  <si>
    <t>Audit rent roll (past-due balances, NSF, late payments)</t>
  </si>
  <si>
    <t>Profit &amp; loss audit; title policy review</t>
  </si>
  <si>
    <t>Physical Due Diligence</t>
  </si>
  <si>
    <t>Review seller disclosure statement</t>
  </si>
  <si>
    <t>Conduct pre-inspection walk-through</t>
  </si>
  <si>
    <t>Verify square footage with county records</t>
  </si>
  <si>
    <t>Pull permit history (county/city website)</t>
  </si>
  <si>
    <t>Licensed home inspection on all units</t>
  </si>
  <si>
    <t>Sewer scope / septic inspection (if applicable)</t>
  </si>
  <si>
    <t>Well water test (if applicable)</t>
  </si>
  <si>
    <t>Have a PM and GC attend inspection (rents + reno bid)</t>
  </si>
  <si>
    <t>Confirm final renovation bid; negotiate repairs; order appraisal</t>
  </si>
  <si>
    <t>Pre-Close Checklist</t>
  </si>
  <si>
    <t>Create LLC &amp; bank account (if applicable)</t>
  </si>
  <si>
    <t>Agent pre-close walk-through</t>
  </si>
  <si>
    <t>Sign management agreement; set up ACH</t>
  </si>
  <si>
    <t>PM notifies tenants of management change</t>
  </si>
  <si>
    <t>Review closing statement (rent proration, deposit transfer)</t>
  </si>
  <si>
    <t>Transfer landlord-paid utilities; sign up for copies of bills</t>
  </si>
  <si>
    <t>Set mortgage to auto-pay; add to umbrella insurance</t>
  </si>
  <si>
    <t>File leases/inspections/appraisals/financials in property folder</t>
  </si>
  <si>
    <t>Inform bookkeeper; schedule contractor to start renovations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</si>
</sst>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quot;($&quot;#,##0\);\-"/>
    <numFmt numFmtId="165" formatCode="\$#,##0.00;&quot;($&quot;#,##0.00\);\-"/>
    <numFmt numFmtId="166" formatCode="0.0%"/>
    <numFmt numFmtId="167" formatCode="0.00\x"/>
    <numFmt numFmtId="168" formatCode="0.0"/>
    <numFmt numFmtId="169" formatCode="[$$-409]#,##0.00;[Red]\-[$$-409]#,##0.00"/>
    <numFmt numFmtId="170" formatCode="mm/dd/yyyy"/>
  </numFmts>
  <fonts count="26" x14ac:knownFonts="1">
    <font>
      <sz val="11"/>
      <color theme="1"/>
      <name val="Calibri"/>
      <family val="2"/>
      <charset val="1"/>
    </font>
    <font>
      <b/>
      <sz val="22"/>
      <color rgb="FFFFFFFF"/>
      <name val="Arial"/>
      <charset val="1"/>
    </font>
    <font>
      <b/>
      <sz val="11"/>
      <color rgb="FFFFFFFF"/>
      <name val="Arial"/>
      <charset val="1"/>
    </font>
    <font>
      <b/>
      <sz val="10"/>
      <color rgb="FF146178"/>
      <name val="Arial"/>
      <charset val="1"/>
    </font>
    <font>
      <sz val="10"/>
      <color rgb="FF000000"/>
      <name val="Arial"/>
      <charset val="1"/>
    </font>
    <font>
      <sz val="10"/>
      <color rgb="FF5A6B72"/>
      <name val="Arial"/>
      <charset val="1"/>
    </font>
    <font>
      <b/>
      <sz val="10"/>
      <color rgb="FFFFFFFF"/>
      <name val="Arial"/>
      <charset val="1"/>
    </font>
    <font>
      <b/>
      <sz val="10"/>
      <color rgb="FF000000"/>
      <name val="Arial"/>
      <charset val="1"/>
    </font>
    <font>
      <sz val="8"/>
      <color rgb="FF5A6B72"/>
      <name val="Arial"/>
      <charset val="1"/>
    </font>
    <font>
      <b/>
      <sz val="16"/>
      <color rgb="FFFFFFFF"/>
      <name val="Arial"/>
      <charset val="1"/>
    </font>
    <font>
      <b/>
      <sz val="9"/>
      <color rgb="FFFFFFFF"/>
      <name val="Arial"/>
      <charset val="1"/>
    </font>
    <font>
      <b/>
      <sz val="12"/>
      <color rgb="FF146178"/>
      <name val="Arial"/>
      <charset val="1"/>
    </font>
    <font>
      <b/>
      <sz val="11"/>
      <color rgb="FF0E3A47"/>
      <name val="Arial"/>
      <charset val="1"/>
    </font>
    <font>
      <b/>
      <sz val="11"/>
      <color rgb="FF146178"/>
      <name val="Arial"/>
      <charset val="1"/>
    </font>
    <font>
      <b/>
      <sz val="9"/>
      <color rgb="FF000000"/>
      <name val="Arial"/>
      <charset val="1"/>
    </font>
    <font>
      <sz val="9"/>
      <color rgb="FF0E3A47"/>
      <name val="Arial"/>
      <charset val="1"/>
    </font>
    <font>
      <sz val="10"/>
      <color rgb="FF0E3A47"/>
      <name val="Arial"/>
      <charset val="1"/>
    </font>
    <font>
      <b/>
      <sz val="9"/>
      <color rgb="FF146178"/>
      <name val="Arial"/>
      <charset val="1"/>
    </font>
    <font>
      <sz val="10"/>
      <color rgb="FF1C7A93"/>
      <name val="Arial"/>
      <charset val="1"/>
    </font>
    <font>
      <sz val="10"/>
      <name val="Arial"/>
      <family val="2"/>
    </font>
    <font>
      <b/>
      <sz val="15"/>
      <color rgb="FFFFFFFF"/>
      <name val="Arial"/>
      <charset val="1"/>
    </font>
    <font>
      <sz val="9"/>
      <color rgb="FF000000"/>
      <name val="Arial"/>
      <charset val="1"/>
    </font>
    <font>
      <b/>
      <sz val="15"/>
      <color rgb="FF146178"/>
      <name val="Arial"/>
      <charset val="1"/>
    </font>
    <font>
      <sz val="9"/>
      <color rgb="FF5A6B72"/>
      <name val="Arial"/>
      <charset val="1"/>
    </font>
    <font>
      <b/>
      <sz val="13"/>
      <color rgb="FFFFFFFF"/>
      <name val="Arial"/>
      <charset val="1"/>
    </font>
    <font>
      <b/>
      <sz val="11"/>
      <color rgb="FF000000"/>
      <name val="Arial"/>
      <charset val="1"/>
    </font>
  </fonts>
  <fills count="11">
    <fill>
      <patternFill patternType="none"/>
    </fill>
    <fill>
      <patternFill patternType="gray125"/>
    </fill>
    <fill>
      <patternFill patternType="solid">
        <fgColor rgb="FF146178"/>
        <bgColor rgb="FF1C7A93"/>
      </patternFill>
    </fill>
    <fill>
      <patternFill patternType="solid">
        <fgColor rgb="FF2E91AD"/>
        <bgColor rgb="FF1C7A93"/>
      </patternFill>
    </fill>
    <fill>
      <patternFill patternType="solid">
        <fgColor rgb="FFDCEAF0"/>
        <bgColor rgb="FFD7E8EC"/>
      </patternFill>
    </fill>
    <fill>
      <patternFill patternType="solid">
        <fgColor rgb="FFEFF6F8"/>
        <bgColor rgb="FFEEF3F4"/>
      </patternFill>
    </fill>
    <fill>
      <patternFill patternType="solid">
        <fgColor rgb="FFFFFFFF"/>
        <bgColor rgb="FFEFF6F8"/>
      </patternFill>
    </fill>
    <fill>
      <patternFill patternType="solid">
        <fgColor rgb="FF1C7A93"/>
        <bgColor rgb="FF146178"/>
      </patternFill>
    </fill>
    <fill>
      <patternFill patternType="solid">
        <fgColor rgb="FFEEF3F4"/>
        <bgColor rgb="FFEFF6F8"/>
      </patternFill>
    </fill>
    <fill>
      <patternFill patternType="solid">
        <fgColor rgb="FFFFD24D"/>
        <bgColor rgb="FFFFCC00"/>
      </patternFill>
    </fill>
    <fill>
      <patternFill patternType="solid">
        <fgColor rgb="FFD7E8EC"/>
        <bgColor rgb="FFDCEAF0"/>
      </patternFill>
    </fill>
  </fills>
  <borders count="3">
    <border>
      <left/>
      <right/>
      <top/>
      <bottom/>
      <diagonal/>
    </border>
    <border>
      <left style="thin">
        <color rgb="FF9DB2BC"/>
      </left>
      <right style="thin">
        <color rgb="FF9DB2BC"/>
      </right>
      <top style="thin">
        <color rgb="FF9DB2BC"/>
      </top>
      <bottom style="thin">
        <color rgb="FF9DB2BC"/>
      </bottom>
      <diagonal/>
    </border>
    <border>
      <left style="thin">
        <color rgb="FFC9D6DB"/>
      </left>
      <right style="thin">
        <color rgb="FFC9D6DB"/>
      </right>
      <top style="thin">
        <color rgb="FFC9D6DB"/>
      </top>
      <bottom style="thin">
        <color rgb="FFC9D6DB"/>
      </bottom>
      <diagonal/>
    </border>
  </borders>
  <cellStyleXfs count="1">
    <xf numFmtId="0" fontId="0" fillId="0" borderId="0"/>
  </cellStyleXfs>
  <cellXfs count="75">
    <xf numFmtId="0" fontId="0" fillId="0" borderId="0" xfId="0"/>
    <xf numFmtId="0" fontId="20" fillId="2" borderId="0" xfId="0" applyFont="1" applyFill="1" applyAlignment="1">
      <alignment vertical="center" indent="1"/>
    </xf>
    <xf numFmtId="0" fontId="6" fillId="7" borderId="0" xfId="0" applyFont="1" applyFill="1" applyAlignment="1">
      <alignment horizontal="left" vertical="center" indent="1"/>
    </xf>
    <xf numFmtId="0" fontId="10" fillId="3" borderId="0" xfId="0" applyFont="1" applyFill="1" applyAlignment="1">
      <alignment vertical="center" indent="1"/>
    </xf>
    <xf numFmtId="0" fontId="9" fillId="2" borderId="0" xfId="0" applyFont="1" applyFill="1" applyAlignment="1">
      <alignment vertical="center" indent="1"/>
    </xf>
    <xf numFmtId="0" fontId="8" fillId="8" borderId="0" xfId="0" applyFont="1" applyFill="1" applyAlignment="1">
      <alignment vertical="top" wrapText="1"/>
    </xf>
    <xf numFmtId="0" fontId="0" fillId="0" borderId="0" xfId="0" applyAlignment="1">
      <alignment vertical="top" wrapText="1"/>
    </xf>
    <xf numFmtId="0" fontId="6" fillId="7" borderId="0" xfId="0" applyFont="1" applyFill="1" applyAlignment="1">
      <alignment vertical="center" indent="1"/>
    </xf>
    <xf numFmtId="0" fontId="5" fillId="0" borderId="0" xfId="0" applyFont="1" applyAlignment="1">
      <alignment horizontal="left" vertical="center" indent="1"/>
    </xf>
    <xf numFmtId="0" fontId="4" fillId="6" borderId="0" xfId="0" applyFont="1" applyFill="1" applyAlignment="1">
      <alignment horizontal="left" vertical="center" indent="1"/>
    </xf>
    <xf numFmtId="0" fontId="4" fillId="5" borderId="0" xfId="0" applyFont="1" applyFill="1" applyAlignment="1">
      <alignment horizontal="left" vertical="center" indent="1"/>
    </xf>
    <xf numFmtId="0" fontId="4" fillId="4" borderId="0" xfId="0" applyFont="1" applyFill="1" applyAlignment="1">
      <alignment horizontal="left" vertical="center" indent="1"/>
    </xf>
    <xf numFmtId="0" fontId="4" fillId="0" borderId="0" xfId="0" applyFont="1" applyAlignment="1">
      <alignment vertical="top" wrapText="1"/>
    </xf>
    <xf numFmtId="0" fontId="2" fillId="3" borderId="0" xfId="0" applyFont="1" applyFill="1" applyAlignment="1">
      <alignment horizontal="left" vertical="center" indent="1"/>
    </xf>
    <xf numFmtId="0" fontId="1" fillId="2" borderId="0" xfId="0" applyFont="1" applyFill="1" applyAlignment="1">
      <alignment horizontal="left" vertical="center" indent="1"/>
    </xf>
    <xf numFmtId="0" fontId="3" fillId="0" borderId="0" xfId="0" applyFont="1" applyAlignment="1">
      <alignment horizontal="left" vertical="center"/>
    </xf>
    <xf numFmtId="0" fontId="6" fillId="7" borderId="0" xfId="0" applyFont="1" applyFill="1" applyAlignment="1">
      <alignment horizontal="left" vertical="center"/>
    </xf>
    <xf numFmtId="0" fontId="7" fillId="0" borderId="0" xfId="0" applyFont="1" applyAlignment="1">
      <alignment horizontal="left" vertical="center"/>
    </xf>
    <xf numFmtId="0" fontId="11" fillId="0" borderId="0" xfId="0" applyFont="1" applyAlignment="1">
      <alignment horizontal="left" vertical="center"/>
    </xf>
    <xf numFmtId="0" fontId="12" fillId="9" borderId="1" xfId="0" applyFont="1" applyFill="1" applyBorder="1" applyAlignment="1" applyProtection="1">
      <alignment horizontal="center" vertical="center"/>
      <protection locked="0"/>
    </xf>
    <xf numFmtId="0" fontId="13" fillId="0" borderId="0" xfId="0" applyFont="1" applyAlignment="1">
      <alignment horizontal="left" vertical="center"/>
    </xf>
    <xf numFmtId="0" fontId="14" fillId="0" borderId="0" xfId="0" applyFont="1" applyAlignment="1">
      <alignment horizontal="left" vertical="center"/>
    </xf>
    <xf numFmtId="0" fontId="15" fillId="4" borderId="1" xfId="0" applyFont="1" applyFill="1" applyBorder="1" applyAlignment="1" applyProtection="1">
      <alignment horizontal="left" vertical="center"/>
      <protection locked="0"/>
    </xf>
    <xf numFmtId="0" fontId="4" fillId="0" borderId="0" xfId="0" applyFont="1" applyAlignment="1">
      <alignment horizontal="left" vertical="center"/>
    </xf>
    <xf numFmtId="164" fontId="16" fillId="4" borderId="1" xfId="0" applyNumberFormat="1" applyFont="1" applyFill="1" applyBorder="1" applyAlignment="1" applyProtection="1">
      <alignment horizontal="right" vertical="center"/>
      <protection locked="0"/>
    </xf>
    <xf numFmtId="0" fontId="17" fillId="0" borderId="0" xfId="0" applyFont="1" applyAlignment="1">
      <alignment horizontal="center" vertical="center"/>
    </xf>
    <xf numFmtId="164" fontId="4" fillId="0" borderId="0" xfId="0" applyNumberFormat="1" applyFont="1" applyAlignment="1">
      <alignment horizontal="right" vertical="center"/>
    </xf>
    <xf numFmtId="165" fontId="16" fillId="4" borderId="1" xfId="0" applyNumberFormat="1" applyFont="1" applyFill="1" applyBorder="1" applyAlignment="1" applyProtection="1">
      <alignment horizontal="right" vertical="center"/>
      <protection locked="0"/>
    </xf>
    <xf numFmtId="164" fontId="7" fillId="10" borderId="0" xfId="0" applyNumberFormat="1" applyFont="1" applyFill="1" applyAlignment="1">
      <alignment horizontal="right" vertical="center"/>
    </xf>
    <xf numFmtId="166" fontId="16" fillId="5" borderId="1" xfId="0" applyNumberFormat="1" applyFont="1" applyFill="1" applyBorder="1" applyAlignment="1" applyProtection="1">
      <alignment horizontal="right" vertical="center"/>
      <protection locked="0"/>
    </xf>
    <xf numFmtId="165" fontId="7" fillId="10" borderId="0" xfId="0" applyNumberFormat="1" applyFont="1" applyFill="1" applyAlignment="1">
      <alignment horizontal="right" vertical="center"/>
    </xf>
    <xf numFmtId="0" fontId="18" fillId="0" borderId="0" xfId="0" applyFont="1" applyAlignment="1">
      <alignment horizontal="left" vertical="center"/>
    </xf>
    <xf numFmtId="1" fontId="16" fillId="5" borderId="1" xfId="0" applyNumberFormat="1" applyFont="1" applyFill="1" applyBorder="1" applyAlignment="1" applyProtection="1">
      <alignment horizontal="right" vertical="center"/>
      <protection locked="0"/>
    </xf>
    <xf numFmtId="165" fontId="16" fillId="5" borderId="1" xfId="0" applyNumberFormat="1" applyFont="1" applyFill="1" applyBorder="1" applyAlignment="1" applyProtection="1">
      <alignment horizontal="right" vertical="center"/>
      <protection locked="0"/>
    </xf>
    <xf numFmtId="166" fontId="4" fillId="0" borderId="0" xfId="0" applyNumberFormat="1" applyFont="1" applyAlignment="1">
      <alignment horizontal="right" vertical="center"/>
    </xf>
    <xf numFmtId="167" fontId="4" fillId="0" borderId="0" xfId="0" applyNumberFormat="1" applyFont="1" applyAlignment="1">
      <alignment horizontal="right" vertical="center"/>
    </xf>
    <xf numFmtId="166" fontId="7" fillId="10" borderId="0" xfId="0" applyNumberFormat="1" applyFont="1" applyFill="1" applyAlignment="1">
      <alignment horizontal="right" vertical="center"/>
    </xf>
    <xf numFmtId="0" fontId="16" fillId="5" borderId="1" xfId="0" applyFont="1" applyFill="1" applyBorder="1" applyAlignment="1" applyProtection="1">
      <alignment horizontal="center" vertical="center"/>
      <protection locked="0"/>
    </xf>
    <xf numFmtId="10" fontId="4" fillId="0" borderId="0" xfId="0" applyNumberFormat="1" applyFont="1" applyAlignment="1">
      <alignment horizontal="right" vertical="center"/>
    </xf>
    <xf numFmtId="168" fontId="4" fillId="0" borderId="0" xfId="0" applyNumberFormat="1" applyFont="1" applyAlignment="1">
      <alignment horizontal="right" vertical="center"/>
    </xf>
    <xf numFmtId="165" fontId="4" fillId="0" borderId="0" xfId="0" applyNumberFormat="1" applyFont="1" applyAlignment="1">
      <alignment horizontal="right" vertical="center"/>
    </xf>
    <xf numFmtId="164" fontId="16" fillId="5" borderId="1" xfId="0" applyNumberFormat="1" applyFont="1" applyFill="1" applyBorder="1" applyAlignment="1" applyProtection="1">
      <alignment horizontal="right" vertical="center"/>
      <protection locked="0"/>
    </xf>
    <xf numFmtId="0" fontId="21" fillId="0" borderId="0" xfId="0" applyFont="1"/>
    <xf numFmtId="164" fontId="21" fillId="0" borderId="0" xfId="0" applyNumberFormat="1" applyFont="1"/>
    <xf numFmtId="169" fontId="21" fillId="0" borderId="0" xfId="0" applyNumberFormat="1" applyFont="1"/>
    <xf numFmtId="0" fontId="6" fillId="2" borderId="0" xfId="0" applyFont="1" applyFill="1" applyAlignment="1">
      <alignment vertical="center" indent="1"/>
    </xf>
    <xf numFmtId="0" fontId="6" fillId="2" borderId="0" xfId="0" applyFont="1" applyFill="1" applyAlignment="1">
      <alignment horizontal="center" vertical="center"/>
    </xf>
    <xf numFmtId="0" fontId="4" fillId="0" borderId="0" xfId="0" applyFont="1" applyAlignment="1">
      <alignment vertical="center" indent="1"/>
    </xf>
    <xf numFmtId="0" fontId="23" fillId="0" borderId="0" xfId="0" applyFont="1" applyAlignment="1">
      <alignment horizontal="center" vertical="center"/>
    </xf>
    <xf numFmtId="0" fontId="7" fillId="0" borderId="0" xfId="0" applyFont="1" applyAlignment="1">
      <alignment vertical="center" indent="1"/>
    </xf>
    <xf numFmtId="0" fontId="4" fillId="0" borderId="0" xfId="0" applyFont="1" applyAlignment="1">
      <alignment indent="1"/>
    </xf>
    <xf numFmtId="164" fontId="21" fillId="0" borderId="0" xfId="0" applyNumberFormat="1" applyFont="1" applyAlignment="1">
      <alignment horizontal="right" vertical="center"/>
    </xf>
    <xf numFmtId="167" fontId="7" fillId="10" borderId="0" xfId="0" applyNumberFormat="1" applyFont="1" applyFill="1" applyAlignment="1">
      <alignment horizontal="right" vertical="center"/>
    </xf>
    <xf numFmtId="1" fontId="4" fillId="0" borderId="0" xfId="0" applyNumberFormat="1" applyFont="1" applyAlignment="1">
      <alignment horizontal="right" vertical="center"/>
    </xf>
    <xf numFmtId="170" fontId="16" fillId="5" borderId="0" xfId="0" applyNumberFormat="1" applyFont="1" applyFill="1" applyAlignment="1" applyProtection="1">
      <alignment horizontal="right" vertical="center"/>
      <protection locked="0"/>
    </xf>
    <xf numFmtId="0" fontId="10" fillId="7" borderId="0" xfId="0" applyFont="1" applyFill="1" applyAlignment="1">
      <alignment horizontal="center" vertical="center"/>
    </xf>
    <xf numFmtId="1" fontId="21" fillId="0" borderId="0" xfId="0" applyNumberFormat="1" applyFont="1" applyAlignment="1">
      <alignment horizontal="right"/>
    </xf>
    <xf numFmtId="170" fontId="21" fillId="0" borderId="0" xfId="0" applyNumberFormat="1" applyFont="1" applyAlignment="1">
      <alignment horizontal="right"/>
    </xf>
    <xf numFmtId="164" fontId="21" fillId="0" borderId="0" xfId="0" applyNumberFormat="1" applyFont="1" applyAlignment="1">
      <alignment horizontal="right"/>
    </xf>
    <xf numFmtId="165" fontId="21" fillId="0" borderId="0" xfId="0" applyNumberFormat="1" applyFont="1" applyAlignment="1">
      <alignment horizontal="right"/>
    </xf>
    <xf numFmtId="0" fontId="6" fillId="7" borderId="0" xfId="0" applyFont="1" applyFill="1" applyAlignment="1">
      <alignment horizontal="center" vertical="center"/>
    </xf>
    <xf numFmtId="166" fontId="16" fillId="4" borderId="1" xfId="0" applyNumberFormat="1" applyFont="1" applyFill="1" applyBorder="1" applyAlignment="1" applyProtection="1">
      <alignment horizontal="right" vertical="center"/>
      <protection locked="0"/>
    </xf>
    <xf numFmtId="164" fontId="25" fillId="10" borderId="0" xfId="0" applyNumberFormat="1" applyFont="1" applyFill="1" applyAlignment="1">
      <alignment horizontal="right" vertical="center"/>
    </xf>
    <xf numFmtId="0" fontId="10" fillId="2" borderId="0" xfId="0" applyFont="1" applyFill="1" applyAlignment="1">
      <alignment horizontal="center" vertical="center"/>
    </xf>
    <xf numFmtId="0" fontId="10" fillId="2" borderId="0" xfId="0" applyFont="1" applyFill="1" applyAlignment="1">
      <alignment vertical="center" indent="1"/>
    </xf>
    <xf numFmtId="0" fontId="11" fillId="4" borderId="2" xfId="0" applyFont="1" applyFill="1" applyBorder="1" applyAlignment="1" applyProtection="1">
      <alignment horizontal="center" vertical="center"/>
      <protection locked="0"/>
    </xf>
    <xf numFmtId="0" fontId="0" fillId="4" borderId="2" xfId="0" applyFill="1" applyBorder="1" applyProtection="1">
      <protection locked="0"/>
    </xf>
    <xf numFmtId="0" fontId="4" fillId="0" borderId="2" xfId="0" applyFont="1" applyBorder="1" applyAlignment="1">
      <alignment vertical="center" wrapText="1" indent="1"/>
    </xf>
    <xf numFmtId="0" fontId="17" fillId="0" borderId="0" xfId="0" applyFont="1" applyAlignment="1">
      <alignment horizontal="right" vertical="center"/>
    </xf>
    <xf numFmtId="0" fontId="2" fillId="7" borderId="0" xfId="0" applyFont="1" applyFill="1" applyAlignment="1">
      <alignment horizontal="center" vertical="center"/>
    </xf>
    <xf numFmtId="0" fontId="22" fillId="10" borderId="0" xfId="0" applyFont="1" applyFill="1" applyAlignment="1">
      <alignment horizontal="center" vertical="center"/>
    </xf>
    <xf numFmtId="0" fontId="8" fillId="0" borderId="0" xfId="0" applyFont="1"/>
    <xf numFmtId="0" fontId="24" fillId="2" borderId="0" xfId="0" applyFont="1" applyFill="1" applyAlignment="1">
      <alignment vertical="center" indent="1"/>
    </xf>
    <xf numFmtId="0" fontId="23" fillId="0" borderId="0" xfId="0" applyFont="1"/>
    <xf numFmtId="0" fontId="2" fillId="7" borderId="0" xfId="0" applyFont="1" applyFill="1" applyAlignment="1">
      <alignment vertical="center" indent="1"/>
    </xf>
  </cellXfs>
  <cellStyles count="1">
    <cellStyle name="Normal" xfId="0" builtinId="0"/>
  </cellStyles>
  <dxfs count="3">
    <dxf>
      <font>
        <color rgb="FFFFFFFF"/>
        <name val="Arial"/>
        <charset val="1"/>
      </font>
      <fill>
        <patternFill>
          <bgColor rgb="FFFFFFFF"/>
        </patternFill>
      </fill>
      <border diagonalUp="0" diagonalDown="0">
        <left style="thin">
          <color rgb="FFFFFFFF"/>
        </left>
        <right style="thin">
          <color rgb="FFFFFFFF"/>
        </right>
        <top style="thin">
          <color rgb="FFFFFFFF"/>
        </top>
        <bottom style="thin">
          <color rgb="FFFFFFFF"/>
        </bottom>
      </border>
    </dxf>
    <dxf>
      <font>
        <color rgb="FFFFFFFF"/>
        <name val="Arial"/>
        <charset val="1"/>
      </font>
      <fill>
        <patternFill>
          <bgColor rgb="FFFFFFFF"/>
        </patternFill>
      </fill>
      <border diagonalUp="0" diagonalDown="0">
        <left style="thin">
          <color rgb="FFFFFFFF"/>
        </left>
        <right style="thin">
          <color rgb="FFFFFFFF"/>
        </right>
        <top style="thin">
          <color rgb="FFFFFFFF"/>
        </top>
        <bottom style="thin">
          <color rgb="FFFFFFFF"/>
        </bottom>
      </border>
    </dxf>
    <dxf>
      <font>
        <color rgb="FFFFFFFF"/>
        <name val="Arial"/>
        <charset val="1"/>
      </font>
      <fill>
        <patternFill>
          <bgColor rgb="FFFFFFFF"/>
        </patternFill>
      </fill>
      <border diagonalUp="0" diagonalDown="0">
        <left style="thin">
          <color rgb="FFFFFFFF"/>
        </left>
        <right style="thin">
          <color rgb="FFFFFFFF"/>
        </right>
        <top style="thin">
          <color rgb="FFFFFFFF"/>
        </top>
        <bottom style="thin">
          <color rgb="FFFFFFFF"/>
        </bottom>
      </border>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1C7A93"/>
      <rgbColor rgb="FF9DB2BC"/>
      <rgbColor rgb="FF808080"/>
      <rgbColor rgb="FF9999FF"/>
      <rgbColor rgb="FF993366"/>
      <rgbColor rgb="FFEFF6F8"/>
      <rgbColor rgb="FFDCEAF0"/>
      <rgbColor rgb="FF660066"/>
      <rgbColor rgb="FFFF8080"/>
      <rgbColor rgb="FF0066CC"/>
      <rgbColor rgb="FFC9D6DB"/>
      <rgbColor rgb="FF000080"/>
      <rgbColor rgb="FFFF00FF"/>
      <rgbColor rgb="FFFFFF00"/>
      <rgbColor rgb="FF00FFFF"/>
      <rgbColor rgb="FF800080"/>
      <rgbColor rgb="FF800000"/>
      <rgbColor rgb="FF146178"/>
      <rgbColor rgb="FF0000FF"/>
      <rgbColor rgb="FF00CCFF"/>
      <rgbColor rgb="FFD7E8EC"/>
      <rgbColor rgb="FFEEF3F4"/>
      <rgbColor rgb="FFFFFF99"/>
      <rgbColor rgb="FF99CCFF"/>
      <rgbColor rgb="FFFF99CC"/>
      <rgbColor rgb="FFCC99FF"/>
      <rgbColor rgb="FFFFD24D"/>
      <rgbColor rgb="FF3366FF"/>
      <rgbColor rgb="FF33CCCC"/>
      <rgbColor rgb="FF99CC00"/>
      <rgbColor rgb="FFFFCC00"/>
      <rgbColor rgb="FFFF9900"/>
      <rgbColor rgb="FFFF6600"/>
      <rgbColor rgb="FF5A6B72"/>
      <rgbColor rgb="FF969696"/>
      <rgbColor rgb="FF0E3A47"/>
      <rgbColor rgb="FF2E91AD"/>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25"/>
  <sheetViews>
    <sheetView showGridLines="0" tabSelected="1" zoomScaleNormal="100" workbookViewId="0"/>
  </sheetViews>
  <sheetFormatPr defaultColWidth="8.6640625" defaultRowHeight="14.25" x14ac:dyDescent="0.45"/>
  <cols>
    <col min="1" max="1" width="2" customWidth="1"/>
    <col min="2" max="2" width="26" customWidth="1"/>
    <col min="3" max="3" width="22" customWidth="1"/>
    <col min="4" max="4" width="60" customWidth="1"/>
    <col min="5" max="5" width="2" customWidth="1"/>
  </cols>
  <sheetData>
    <row r="2" spans="2:4" ht="37.5" customHeight="1" x14ac:dyDescent="0.45">
      <c r="B2" s="14" t="s">
        <v>0</v>
      </c>
      <c r="C2" s="14"/>
      <c r="D2" s="14"/>
    </row>
    <row r="3" spans="2:4" ht="21.75" customHeight="1" x14ac:dyDescent="0.45">
      <c r="B3" s="13" t="s">
        <v>1</v>
      </c>
      <c r="C3" s="13"/>
      <c r="D3" s="13"/>
    </row>
    <row r="5" spans="2:4" ht="15" customHeight="1" x14ac:dyDescent="0.45">
      <c r="B5" s="15" t="s">
        <v>2</v>
      </c>
    </row>
    <row r="6" spans="2:4" ht="57.75" customHeight="1" x14ac:dyDescent="0.45">
      <c r="B6" s="12" t="s">
        <v>3</v>
      </c>
      <c r="C6" s="12"/>
      <c r="D6" s="12"/>
    </row>
    <row r="8" spans="2:4" ht="15" customHeight="1" x14ac:dyDescent="0.45">
      <c r="B8" s="15" t="s">
        <v>4</v>
      </c>
    </row>
    <row r="9" spans="2:4" ht="15" customHeight="1" x14ac:dyDescent="0.45">
      <c r="B9" s="11" t="s">
        <v>5</v>
      </c>
      <c r="C9" s="11"/>
      <c r="D9" s="11"/>
    </row>
    <row r="10" spans="2:4" ht="15" customHeight="1" x14ac:dyDescent="0.45">
      <c r="B10" s="10" t="s">
        <v>6</v>
      </c>
      <c r="C10" s="10"/>
      <c r="D10" s="10"/>
    </row>
    <row r="11" spans="2:4" ht="15" customHeight="1" x14ac:dyDescent="0.45">
      <c r="B11" s="9" t="s">
        <v>7</v>
      </c>
      <c r="C11" s="9"/>
      <c r="D11" s="9"/>
    </row>
    <row r="12" spans="2:4" ht="15" customHeight="1" x14ac:dyDescent="0.45">
      <c r="B12" s="8" t="s">
        <v>8</v>
      </c>
      <c r="C12" s="8"/>
      <c r="D12" s="8"/>
    </row>
    <row r="14" spans="2:4" ht="15" customHeight="1" x14ac:dyDescent="0.45">
      <c r="B14" s="16" t="s">
        <v>9</v>
      </c>
      <c r="C14" s="7" t="s">
        <v>10</v>
      </c>
      <c r="D14" s="7"/>
    </row>
    <row r="15" spans="2:4" ht="27.75" customHeight="1" x14ac:dyDescent="0.45">
      <c r="B15" s="17" t="s">
        <v>11</v>
      </c>
      <c r="C15" s="6" t="s">
        <v>12</v>
      </c>
      <c r="D15" s="6"/>
    </row>
    <row r="16" spans="2:4" ht="27.75" customHeight="1" x14ac:dyDescent="0.45">
      <c r="B16" s="17" t="s">
        <v>13</v>
      </c>
      <c r="C16" s="6" t="s">
        <v>14</v>
      </c>
      <c r="D16" s="6"/>
    </row>
    <row r="17" spans="2:4" ht="27.75" customHeight="1" x14ac:dyDescent="0.45">
      <c r="B17" s="17" t="s">
        <v>15</v>
      </c>
      <c r="C17" s="6" t="s">
        <v>16</v>
      </c>
      <c r="D17" s="6"/>
    </row>
    <row r="18" spans="2:4" ht="27.75" customHeight="1" x14ac:dyDescent="0.45">
      <c r="B18" s="17" t="s">
        <v>17</v>
      </c>
      <c r="C18" s="6" t="s">
        <v>18</v>
      </c>
      <c r="D18" s="6"/>
    </row>
    <row r="19" spans="2:4" ht="27.75" customHeight="1" x14ac:dyDescent="0.45">
      <c r="B19" s="17" t="s">
        <v>19</v>
      </c>
      <c r="C19" s="6" t="s">
        <v>20</v>
      </c>
      <c r="D19" s="6"/>
    </row>
    <row r="21" spans="2:4" ht="15.75" customHeight="1" x14ac:dyDescent="0.45">
      <c r="B21" s="5" t="s">
        <v>21</v>
      </c>
      <c r="C21" s="5"/>
      <c r="D21" s="5"/>
    </row>
    <row r="22" spans="2:4" ht="15.75" customHeight="1" x14ac:dyDescent="0.45">
      <c r="B22" s="5"/>
      <c r="C22" s="5"/>
      <c r="D22" s="5"/>
    </row>
    <row r="23" spans="2:4" ht="15.75" customHeight="1" x14ac:dyDescent="0.45">
      <c r="B23" s="5"/>
      <c r="C23" s="5"/>
      <c r="D23" s="5"/>
    </row>
    <row r="24" spans="2:4" ht="15.75" customHeight="1" x14ac:dyDescent="0.45">
      <c r="B24" s="5"/>
      <c r="C24" s="5"/>
      <c r="D24" s="5"/>
    </row>
    <row r="25" spans="2:4" ht="15.75" customHeight="1" x14ac:dyDescent="0.45">
      <c r="B25" s="5"/>
      <c r="C25" s="5"/>
      <c r="D25" s="5"/>
    </row>
  </sheetData>
  <mergeCells count="14">
    <mergeCell ref="C17:D17"/>
    <mergeCell ref="C18:D18"/>
    <mergeCell ref="C19:D19"/>
    <mergeCell ref="B21:D25"/>
    <mergeCell ref="B11:D11"/>
    <mergeCell ref="B12:D12"/>
    <mergeCell ref="C14:D14"/>
    <mergeCell ref="C15:D15"/>
    <mergeCell ref="C16:D16"/>
    <mergeCell ref="B2:D2"/>
    <mergeCell ref="B3:D3"/>
    <mergeCell ref="B6:D6"/>
    <mergeCell ref="B9:D9"/>
    <mergeCell ref="B10:D10"/>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51"/>
  <sheetViews>
    <sheetView showGridLines="0" zoomScaleNormal="100" workbookViewId="0">
      <pane xSplit="1" ySplit="6" topLeftCell="B7" activePane="bottomRight" state="frozen"/>
      <selection pane="topRight" activeCell="B1" sqref="B1"/>
      <selection pane="bottomLeft" activeCell="A7" sqref="A7"/>
      <selection pane="bottomRight"/>
    </sheetView>
  </sheetViews>
  <sheetFormatPr defaultColWidth="8.6640625" defaultRowHeight="14.25" x14ac:dyDescent="0.45"/>
  <cols>
    <col min="1" max="1" width="2" customWidth="1"/>
    <col min="2" max="2" width="30" customWidth="1"/>
    <col min="3" max="3" width="10" customWidth="1"/>
    <col min="4" max="4" width="13" customWidth="1"/>
    <col min="5" max="5" width="2" customWidth="1"/>
    <col min="6" max="6" width="30" customWidth="1"/>
    <col min="7" max="7" width="10" customWidth="1"/>
    <col min="8" max="8" width="13" customWidth="1"/>
    <col min="9" max="9" width="2" customWidth="1"/>
    <col min="10" max="10" width="27" customWidth="1"/>
    <col min="11" max="11" width="14" customWidth="1"/>
    <col min="12" max="12" width="2" customWidth="1"/>
  </cols>
  <sheetData>
    <row r="1" spans="2:11" ht="30" customHeight="1" x14ac:dyDescent="0.45">
      <c r="B1" s="4" t="s">
        <v>22</v>
      </c>
      <c r="C1" s="4"/>
      <c r="D1" s="4"/>
      <c r="E1" s="4"/>
      <c r="F1" s="4"/>
      <c r="G1" s="4"/>
      <c r="H1" s="4"/>
      <c r="I1" s="4"/>
      <c r="J1" s="4"/>
      <c r="K1" s="4"/>
    </row>
    <row r="2" spans="2:11" ht="15" customHeight="1" x14ac:dyDescent="0.45">
      <c r="B2" s="3" t="s">
        <v>23</v>
      </c>
      <c r="C2" s="3"/>
      <c r="D2" s="3"/>
      <c r="E2" s="3"/>
      <c r="F2" s="3"/>
      <c r="G2" s="3"/>
      <c r="H2" s="3"/>
      <c r="I2" s="3"/>
      <c r="J2" s="3"/>
      <c r="K2" s="3"/>
    </row>
    <row r="4" spans="2:11" ht="15" customHeight="1" x14ac:dyDescent="0.45">
      <c r="B4" s="18" t="s">
        <v>24</v>
      </c>
      <c r="D4" s="19" t="s">
        <v>11</v>
      </c>
      <c r="F4" s="20" t="s">
        <v>25</v>
      </c>
      <c r="H4" s="19" t="s">
        <v>26</v>
      </c>
      <c r="J4" s="21" t="s">
        <v>27</v>
      </c>
      <c r="K4" s="22"/>
    </row>
    <row r="7" spans="2:11" ht="15" customHeight="1" x14ac:dyDescent="0.45">
      <c r="B7" s="2" t="s">
        <v>28</v>
      </c>
      <c r="C7" s="2"/>
      <c r="D7" s="2"/>
      <c r="F7" s="2" t="s">
        <v>29</v>
      </c>
      <c r="G7" s="2"/>
      <c r="H7" s="2"/>
      <c r="J7" s="2" t="s">
        <v>30</v>
      </c>
      <c r="K7" s="2"/>
    </row>
    <row r="8" spans="2:11" ht="15" customHeight="1" x14ac:dyDescent="0.45">
      <c r="B8" s="23" t="s">
        <v>31</v>
      </c>
      <c r="D8" s="24"/>
      <c r="G8" s="25" t="s">
        <v>32</v>
      </c>
      <c r="H8" s="25" t="s">
        <v>26</v>
      </c>
      <c r="J8" s="23" t="s">
        <v>33</v>
      </c>
      <c r="K8" s="26">
        <f>IF($D$4="STR",$H$15,(IF($H$4="Current",$G$14,$H$14))*12)</f>
        <v>0</v>
      </c>
    </row>
    <row r="9" spans="2:11" ht="15" customHeight="1" x14ac:dyDescent="0.45">
      <c r="B9" s="23" t="s">
        <v>34</v>
      </c>
      <c r="D9" s="24"/>
      <c r="F9" s="23" t="s">
        <v>35</v>
      </c>
      <c r="G9" s="27"/>
      <c r="H9" s="27"/>
      <c r="J9" s="23" t="s">
        <v>36</v>
      </c>
      <c r="K9" s="26">
        <f>-$K$8*$G$20</f>
        <v>0</v>
      </c>
    </row>
    <row r="10" spans="2:11" ht="15" customHeight="1" x14ac:dyDescent="0.45">
      <c r="B10" s="23" t="s">
        <v>37</v>
      </c>
      <c r="D10" s="24"/>
      <c r="F10" s="23" t="s">
        <v>38</v>
      </c>
      <c r="G10" s="27"/>
      <c r="H10" s="27"/>
      <c r="J10" s="23" t="s">
        <v>39</v>
      </c>
      <c r="K10" s="26">
        <f>$K$8+$K$9</f>
        <v>0</v>
      </c>
    </row>
    <row r="11" spans="2:11" ht="15" customHeight="1" x14ac:dyDescent="0.45">
      <c r="B11" s="23" t="s">
        <v>40</v>
      </c>
      <c r="D11" s="24"/>
      <c r="F11" s="23" t="s">
        <v>41</v>
      </c>
      <c r="G11" s="27"/>
      <c r="H11" s="27"/>
      <c r="J11" s="23" t="s">
        <v>42</v>
      </c>
      <c r="K11" s="26">
        <f>-$H$27</f>
        <v>0</v>
      </c>
    </row>
    <row r="12" spans="2:11" ht="15" customHeight="1" x14ac:dyDescent="0.45">
      <c r="B12" s="23" t="s">
        <v>43</v>
      </c>
      <c r="D12" s="24"/>
      <c r="F12" s="23" t="s">
        <v>44</v>
      </c>
      <c r="G12" s="27"/>
      <c r="H12" s="27"/>
      <c r="J12" s="17" t="s">
        <v>45</v>
      </c>
      <c r="K12" s="28">
        <f>$K$10+$K$11</f>
        <v>0</v>
      </c>
    </row>
    <row r="13" spans="2:11" ht="15" customHeight="1" x14ac:dyDescent="0.45">
      <c r="B13" s="2" t="s">
        <v>46</v>
      </c>
      <c r="C13" s="2"/>
      <c r="D13" s="2"/>
      <c r="F13" s="23" t="s">
        <v>47</v>
      </c>
      <c r="G13" s="27"/>
      <c r="H13" s="27"/>
      <c r="J13" s="23" t="s">
        <v>48</v>
      </c>
      <c r="K13" s="26">
        <f>-$D$27*12</f>
        <v>0</v>
      </c>
    </row>
    <row r="14" spans="2:11" ht="15" customHeight="1" x14ac:dyDescent="0.45">
      <c r="B14" s="23" t="s">
        <v>49</v>
      </c>
      <c r="C14" s="29">
        <v>0.2</v>
      </c>
      <c r="D14" s="26">
        <f>$C$14*$D$9</f>
        <v>0</v>
      </c>
      <c r="F14" s="17" t="s">
        <v>50</v>
      </c>
      <c r="G14" s="30">
        <f>SUM(G9:G13)</f>
        <v>0</v>
      </c>
      <c r="H14" s="30">
        <f>SUM(H9:H13)</f>
        <v>0</v>
      </c>
      <c r="J14" s="17" t="s">
        <v>51</v>
      </c>
      <c r="K14" s="28">
        <f>$K$12+$K$13</f>
        <v>0</v>
      </c>
    </row>
    <row r="15" spans="2:11" ht="15" customHeight="1" x14ac:dyDescent="0.45">
      <c r="B15" s="23" t="s">
        <v>52</v>
      </c>
      <c r="C15" s="29">
        <v>0.03</v>
      </c>
      <c r="D15" s="26">
        <f>$C$15*$D$9</f>
        <v>0</v>
      </c>
      <c r="F15" s="31" t="s">
        <v>53</v>
      </c>
      <c r="H15" s="26">
        <f>'STR Seasonality'!$F$20</f>
        <v>0</v>
      </c>
      <c r="J15" s="17" t="s">
        <v>54</v>
      </c>
      <c r="K15" s="30">
        <f>$K$14/12</f>
        <v>0</v>
      </c>
    </row>
    <row r="16" spans="2:11" ht="15" customHeight="1" x14ac:dyDescent="0.45">
      <c r="B16" s="23" t="s">
        <v>55</v>
      </c>
      <c r="C16" s="29">
        <v>0</v>
      </c>
      <c r="D16" s="26">
        <f>$C$16*$D$26</f>
        <v>0</v>
      </c>
      <c r="F16" s="23" t="s">
        <v>56</v>
      </c>
      <c r="H16" s="27"/>
      <c r="J16" s="2" t="s">
        <v>57</v>
      </c>
      <c r="K16" s="2"/>
    </row>
    <row r="17" spans="2:11" ht="15" customHeight="1" x14ac:dyDescent="0.45">
      <c r="B17" s="23" t="s">
        <v>58</v>
      </c>
      <c r="C17" s="32">
        <v>0</v>
      </c>
      <c r="D17" s="33">
        <v>0</v>
      </c>
      <c r="F17" s="2" t="s">
        <v>59</v>
      </c>
      <c r="G17" s="2"/>
      <c r="H17" s="2"/>
      <c r="J17" s="23" t="s">
        <v>60</v>
      </c>
      <c r="K17" s="34">
        <f>IFERROR($K$12/$D$9,0)</f>
        <v>0</v>
      </c>
    </row>
    <row r="18" spans="2:11" ht="15" customHeight="1" x14ac:dyDescent="0.45">
      <c r="B18" s="17" t="s">
        <v>61</v>
      </c>
      <c r="D18" s="28">
        <f>$D$9+$D$11+$D$15+$D$16+$D$12+($C$17*$D$17)</f>
        <v>0</v>
      </c>
      <c r="F18" s="23" t="s">
        <v>62</v>
      </c>
      <c r="H18" s="24"/>
      <c r="J18" s="23" t="s">
        <v>63</v>
      </c>
      <c r="K18" s="34">
        <f>IFERROR($K$14/$D$19,0)</f>
        <v>0</v>
      </c>
    </row>
    <row r="19" spans="2:11" ht="15" customHeight="1" x14ac:dyDescent="0.45">
      <c r="B19" s="17" t="s">
        <v>64</v>
      </c>
      <c r="D19" s="28">
        <f>$D$14+$D$15+$D$16+$D$12+($C$17*$D$17)+IF($D$24="Yes",0,$D$11)</f>
        <v>0</v>
      </c>
      <c r="F19" s="23" t="s">
        <v>65</v>
      </c>
      <c r="H19" s="24"/>
      <c r="J19" s="23" t="s">
        <v>66</v>
      </c>
      <c r="K19" s="35">
        <f>IFERROR($K$12/(-$K$13),0)</f>
        <v>0</v>
      </c>
    </row>
    <row r="20" spans="2:11" ht="15" customHeight="1" x14ac:dyDescent="0.45">
      <c r="B20" s="17" t="s">
        <v>67</v>
      </c>
      <c r="D20" s="28">
        <f>$D$10-$D$18</f>
        <v>0</v>
      </c>
      <c r="F20" s="23" t="s">
        <v>68</v>
      </c>
      <c r="G20" s="29">
        <v>0.05</v>
      </c>
      <c r="J20" s="23" t="s">
        <v>69</v>
      </c>
      <c r="K20" s="26">
        <f>$D$20</f>
        <v>0</v>
      </c>
    </row>
    <row r="21" spans="2:11" ht="15" customHeight="1" x14ac:dyDescent="0.45">
      <c r="B21" s="2" t="s">
        <v>70</v>
      </c>
      <c r="C21" s="2"/>
      <c r="D21" s="2"/>
      <c r="F21" s="23" t="s">
        <v>71</v>
      </c>
      <c r="G21" s="29">
        <v>0.08</v>
      </c>
      <c r="J21" s="23" t="s">
        <v>72</v>
      </c>
      <c r="K21" s="26">
        <f>IF($D$4="Creative Finance","n/a",'Loan (Acquisition)'!$B$8)</f>
        <v>0</v>
      </c>
    </row>
    <row r="22" spans="2:11" ht="15" customHeight="1" x14ac:dyDescent="0.45">
      <c r="B22" s="23" t="s">
        <v>73</v>
      </c>
      <c r="D22" s="29">
        <v>7.0000000000000007E-2</v>
      </c>
      <c r="F22" s="23" t="s">
        <v>74</v>
      </c>
      <c r="G22" s="29">
        <v>0.05</v>
      </c>
      <c r="J22" s="23" t="s">
        <v>75</v>
      </c>
      <c r="K22" s="26">
        <f>IF($D$10&gt;0,$D$10,$D$9)*$G$29</f>
        <v>0</v>
      </c>
    </row>
    <row r="23" spans="2:11" ht="15" customHeight="1" x14ac:dyDescent="0.45">
      <c r="B23" s="23" t="s">
        <v>76</v>
      </c>
      <c r="D23" s="32">
        <v>30</v>
      </c>
      <c r="F23" s="23" t="s">
        <v>77</v>
      </c>
      <c r="G23" s="29">
        <v>0.05</v>
      </c>
      <c r="J23" s="17" t="s">
        <v>78</v>
      </c>
      <c r="K23" s="36">
        <f>IFERROR(($K$14+IF($D$4="Creative Finance",0,'Loan (Acquisition)'!$B$8)+$K$22)/$D$19,0)</f>
        <v>0</v>
      </c>
    </row>
    <row r="24" spans="2:11" ht="15" customHeight="1" x14ac:dyDescent="0.45">
      <c r="B24" s="23" t="s">
        <v>79</v>
      </c>
      <c r="D24" s="37" t="s">
        <v>80</v>
      </c>
      <c r="F24" s="23" t="s">
        <v>81</v>
      </c>
      <c r="H24" s="33">
        <v>0</v>
      </c>
      <c r="J24" s="2" t="s">
        <v>82</v>
      </c>
      <c r="K24" s="2"/>
    </row>
    <row r="25" spans="2:11" ht="15" customHeight="1" x14ac:dyDescent="0.45">
      <c r="B25" s="23" t="s">
        <v>83</v>
      </c>
      <c r="D25" s="33">
        <v>0</v>
      </c>
      <c r="F25" s="23" t="s">
        <v>84</v>
      </c>
      <c r="H25" s="27"/>
      <c r="J25" s="23" t="s">
        <v>85</v>
      </c>
      <c r="K25" s="38">
        <f>IFERROR((IF($H$4="Current",$G$14,$H$14))/$D$9,0)</f>
        <v>0</v>
      </c>
    </row>
    <row r="26" spans="2:11" ht="15" customHeight="1" x14ac:dyDescent="0.45">
      <c r="B26" s="23" t="s">
        <v>86</v>
      </c>
      <c r="D26" s="26">
        <f>IF($D$4="Creative Finance",$D$35,($D$9-$D$14)+IF($D$24="Yes",$D$11,0))</f>
        <v>0</v>
      </c>
      <c r="F26" s="23" t="s">
        <v>87</v>
      </c>
      <c r="H26" s="27"/>
      <c r="J26" s="23" t="s">
        <v>88</v>
      </c>
      <c r="K26" s="39">
        <f>IFERROR($D$9/$K$8,0)</f>
        <v>0</v>
      </c>
    </row>
    <row r="27" spans="2:11" ht="15" customHeight="1" x14ac:dyDescent="0.45">
      <c r="B27" s="23" t="s">
        <v>89</v>
      </c>
      <c r="D27" s="40">
        <f>IF($D$4="Creative Finance",$D$36+$D$37,'Loan (Acquisition)'!$B$7+$D$25)</f>
        <v>0</v>
      </c>
      <c r="F27" s="17" t="s">
        <v>90</v>
      </c>
      <c r="H27" s="28">
        <f>$H$18+$H$19+($G$21*$K$10)+($G$22*$K$8)+($G$23*$K$8)+(($H$24+$H$25+$H$26)*12)</f>
        <v>0</v>
      </c>
      <c r="J27" s="23" t="s">
        <v>91</v>
      </c>
      <c r="K27" s="34">
        <f>IFERROR($K$8/$D$9,0)</f>
        <v>0</v>
      </c>
    </row>
    <row r="28" spans="2:11" ht="15" customHeight="1" x14ac:dyDescent="0.45">
      <c r="F28" s="2" t="s">
        <v>92</v>
      </c>
      <c r="G28" s="2"/>
      <c r="H28" s="2"/>
      <c r="J28" s="23" t="s">
        <v>93</v>
      </c>
      <c r="K28" s="34">
        <f>IFERROR($H$27/$K$10,0)</f>
        <v>0</v>
      </c>
    </row>
    <row r="29" spans="2:11" ht="15" customHeight="1" x14ac:dyDescent="0.45">
      <c r="F29" s="23" t="s">
        <v>94</v>
      </c>
      <c r="G29" s="29">
        <v>0.03</v>
      </c>
      <c r="J29" s="23" t="s">
        <v>95</v>
      </c>
      <c r="K29" s="40">
        <f>($K$10*0.5)/12-$D$27</f>
        <v>0</v>
      </c>
    </row>
    <row r="30" spans="2:11" ht="15" customHeight="1" x14ac:dyDescent="0.45">
      <c r="F30" s="23" t="s">
        <v>96</v>
      </c>
      <c r="G30" s="29">
        <v>0.02</v>
      </c>
    </row>
    <row r="31" spans="2:11" ht="15" customHeight="1" x14ac:dyDescent="0.45">
      <c r="F31" s="23" t="s">
        <v>97</v>
      </c>
      <c r="G31" s="29">
        <v>0.02</v>
      </c>
    </row>
    <row r="32" spans="2:11" ht="15" customHeight="1" x14ac:dyDescent="0.45">
      <c r="F32" s="23" t="s">
        <v>98</v>
      </c>
      <c r="G32" s="29">
        <v>7.0000000000000007E-2</v>
      </c>
    </row>
    <row r="34" spans="2:11" ht="15" customHeight="1" x14ac:dyDescent="0.45">
      <c r="B34" s="2" t="s">
        <v>99</v>
      </c>
      <c r="C34" s="2"/>
      <c r="D34" s="2"/>
      <c r="E34" s="2"/>
      <c r="F34" s="2"/>
      <c r="G34" s="2"/>
      <c r="H34" s="2"/>
      <c r="I34" s="2"/>
      <c r="J34" s="2"/>
      <c r="K34" s="2"/>
    </row>
    <row r="35" spans="2:11" ht="15" customHeight="1" x14ac:dyDescent="0.45">
      <c r="B35" s="23" t="s">
        <v>100</v>
      </c>
      <c r="D35" s="24"/>
      <c r="F35" s="23" t="s">
        <v>101</v>
      </c>
      <c r="H35" s="40">
        <f>$D$36+$D$37</f>
        <v>0</v>
      </c>
    </row>
    <row r="36" spans="2:11" ht="15" customHeight="1" x14ac:dyDescent="0.45">
      <c r="B36" s="23" t="s">
        <v>102</v>
      </c>
      <c r="D36" s="27"/>
      <c r="F36" s="23" t="s">
        <v>103</v>
      </c>
      <c r="H36" s="26">
        <f>($D$36+$D$37)*12</f>
        <v>0</v>
      </c>
    </row>
    <row r="37" spans="2:11" ht="15" customHeight="1" x14ac:dyDescent="0.45">
      <c r="B37" s="23" t="s">
        <v>104</v>
      </c>
      <c r="D37" s="27"/>
    </row>
    <row r="39" spans="2:11" ht="15" customHeight="1" x14ac:dyDescent="0.45">
      <c r="B39" s="23" t="s">
        <v>105</v>
      </c>
      <c r="C39" s="29">
        <v>0.75</v>
      </c>
      <c r="F39" s="23" t="s">
        <v>106</v>
      </c>
      <c r="H39" s="26">
        <f>$D$10*$C$39</f>
        <v>0</v>
      </c>
    </row>
    <row r="40" spans="2:11" ht="15" customHeight="1" x14ac:dyDescent="0.45">
      <c r="B40" s="23" t="s">
        <v>107</v>
      </c>
      <c r="C40" s="29">
        <v>7.0000000000000007E-2</v>
      </c>
      <c r="F40" s="23" t="s">
        <v>108</v>
      </c>
      <c r="H40" s="26">
        <f>$D$10*$C$39-$D$26-$D$42</f>
        <v>-6000</v>
      </c>
    </row>
    <row r="41" spans="2:11" ht="15" customHeight="1" x14ac:dyDescent="0.45">
      <c r="B41" s="23" t="s">
        <v>109</v>
      </c>
      <c r="D41" s="32">
        <v>30</v>
      </c>
      <c r="F41" s="23" t="s">
        <v>110</v>
      </c>
      <c r="H41" s="26">
        <f>$D$19-($D$10*$C$39-$D$26-$D$42)</f>
        <v>6000</v>
      </c>
    </row>
    <row r="42" spans="2:11" ht="15" customHeight="1" x14ac:dyDescent="0.45">
      <c r="B42" s="23" t="s">
        <v>111</v>
      </c>
      <c r="D42" s="41">
        <v>6000</v>
      </c>
      <c r="F42" s="23" t="s">
        <v>112</v>
      </c>
      <c r="H42" s="40">
        <f>'Refinance Loan'!$B$7</f>
        <v>0</v>
      </c>
    </row>
    <row r="43" spans="2:11" ht="15" customHeight="1" x14ac:dyDescent="0.45">
      <c r="F43" s="23" t="s">
        <v>113</v>
      </c>
      <c r="H43" s="26">
        <f>$K$12-'Refinance Loan'!$B$7*12</f>
        <v>0</v>
      </c>
    </row>
    <row r="44" spans="2:11" ht="15" customHeight="1" x14ac:dyDescent="0.45">
      <c r="F44" s="23" t="s">
        <v>114</v>
      </c>
      <c r="H44" s="34">
        <f>IF($H$41&lt;=0,"Infinite",IFERROR(($K$12-'Refinance Loan'!$B$7*12)/$H$41,0))</f>
        <v>0</v>
      </c>
    </row>
    <row r="46" spans="2:11" ht="15" customHeight="1" x14ac:dyDescent="0.45">
      <c r="B46" s="23" t="s">
        <v>115</v>
      </c>
      <c r="D46" s="40">
        <f>$D$27+($H$18+$H$19)/12+$H$25+$H$24</f>
        <v>0</v>
      </c>
    </row>
    <row r="47" spans="2:11" ht="15" customHeight="1" x14ac:dyDescent="0.45">
      <c r="B47" s="23" t="s">
        <v>116</v>
      </c>
      <c r="D47" s="40">
        <f>$H$16</f>
        <v>0</v>
      </c>
    </row>
    <row r="48" spans="2:11" ht="15" customHeight="1" x14ac:dyDescent="0.45">
      <c r="B48" s="17" t="s">
        <v>117</v>
      </c>
      <c r="D48" s="30">
        <f>$D$46-$H$16</f>
        <v>0</v>
      </c>
    </row>
    <row r="50" spans="2:11" ht="15" customHeight="1" x14ac:dyDescent="0.45">
      <c r="B50" s="5" t="s">
        <v>118</v>
      </c>
      <c r="C50" s="5"/>
      <c r="D50" s="5"/>
      <c r="E50" s="5"/>
      <c r="F50" s="5"/>
      <c r="G50" s="5"/>
      <c r="H50" s="5"/>
      <c r="I50" s="5"/>
      <c r="J50" s="5"/>
      <c r="K50" s="5"/>
    </row>
    <row r="51" spans="2:11" ht="15" customHeight="1" x14ac:dyDescent="0.45">
      <c r="B51" s="5"/>
      <c r="C51" s="5"/>
      <c r="D51" s="5"/>
      <c r="E51" s="5"/>
      <c r="F51" s="5"/>
      <c r="G51" s="5"/>
      <c r="H51" s="5"/>
      <c r="I51" s="5"/>
      <c r="J51" s="5"/>
      <c r="K51" s="5"/>
    </row>
  </sheetData>
  <sheetProtection password="CE4B" sheet="1" formatCells="0"/>
  <mergeCells count="13">
    <mergeCell ref="F28:H28"/>
    <mergeCell ref="B34:K34"/>
    <mergeCell ref="B50:K51"/>
    <mergeCell ref="B13:D13"/>
    <mergeCell ref="J16:K16"/>
    <mergeCell ref="F17:H17"/>
    <mergeCell ref="B21:D21"/>
    <mergeCell ref="J24:K24"/>
    <mergeCell ref="B1:K1"/>
    <mergeCell ref="B2:K2"/>
    <mergeCell ref="B7:D7"/>
    <mergeCell ref="F7:H7"/>
    <mergeCell ref="J7:K7"/>
  </mergeCells>
  <conditionalFormatting sqref="B35:H37">
    <cfRule type="expression" dxfId="2" priority="2">
      <formula>$D$4&lt;&gt;"Creative Finance"</formula>
    </cfRule>
  </conditionalFormatting>
  <conditionalFormatting sqref="B39:H44">
    <cfRule type="expression" dxfId="1" priority="3">
      <formula>$D$4&lt;&gt;"BRRR"</formula>
    </cfRule>
  </conditionalFormatting>
  <conditionalFormatting sqref="B46:H48">
    <cfRule type="expression" dxfId="0" priority="4">
      <formula>$D$4&lt;&gt;"House Hack"</formula>
    </cfRule>
  </conditionalFormatting>
  <dataValidations count="3">
    <dataValidation type="list" sqref="D4" xr:uid="{00000000-0002-0000-0100-000000000000}">
      <formula1>"Buy &amp; Hold,BRRR,STR,Creative Finance,House Hack"</formula1>
      <formula2>0</formula2>
    </dataValidation>
    <dataValidation type="list" sqref="H4" xr:uid="{00000000-0002-0000-0100-000001000000}">
      <formula1>"Current,Proforma"</formula1>
      <formula2>0</formula2>
    </dataValidation>
    <dataValidation type="list" sqref="D24" xr:uid="{00000000-0002-0000-0100-000002000000}">
      <formula1>"Yes,No"</formula1>
      <formula2>0</formula2>
    </dataValidation>
  </dataValidations>
  <pageMargins left="0.75" right="0.75" top="1" bottom="1" header="0.511811023622047" footer="0.511811023622047"/>
  <pageSetup paperSize="9" orientation="portrait" horizontalDpi="300" verticalDpi="300"/>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N22"/>
  <sheetViews>
    <sheetView showGridLines="0" zoomScaleNormal="100" workbookViewId="0"/>
  </sheetViews>
  <sheetFormatPr defaultColWidth="8.6640625" defaultRowHeight="14.25" outlineLevelCol="1" x14ac:dyDescent="0.45"/>
  <cols>
    <col min="1" max="1" width="2" customWidth="1"/>
    <col min="2" max="2" width="32" customWidth="1"/>
    <col min="3" max="5" width="15" customWidth="1"/>
    <col min="6" max="6" width="17" customWidth="1"/>
    <col min="7" max="7" width="15" customWidth="1"/>
    <col min="8" max="8" width="2" customWidth="1"/>
    <col min="10" max="14" width="13" hidden="1" customWidth="1" outlineLevel="1"/>
  </cols>
  <sheetData>
    <row r="1" spans="2:14" ht="27.75" customHeight="1" x14ac:dyDescent="0.45">
      <c r="B1" s="1" t="s">
        <v>119</v>
      </c>
      <c r="C1" s="1"/>
      <c r="D1" s="1"/>
      <c r="E1" s="1"/>
      <c r="F1" s="1"/>
      <c r="G1" s="1"/>
    </row>
    <row r="2" spans="2:14" ht="15" customHeight="1" x14ac:dyDescent="0.45">
      <c r="B2" s="3" t="s">
        <v>120</v>
      </c>
      <c r="C2" s="3"/>
      <c r="D2" s="3"/>
      <c r="E2" s="3"/>
      <c r="F2" s="3"/>
      <c r="G2" s="3"/>
      <c r="J2" s="42">
        <f>((IF('Deal Analyzer'!$H$4="Current",'Deal Analyzer'!$G$14,'Deal Analyzer'!$H$14))*12)</f>
        <v>0</v>
      </c>
      <c r="K2" s="42">
        <f>((IF('Deal Analyzer'!$H$4="Current",'Deal Analyzer'!$G$14,'Deal Analyzer'!$H$14))*12)</f>
        <v>0</v>
      </c>
      <c r="L2" s="43">
        <f>'STR Seasonality'!$F$20</f>
        <v>0</v>
      </c>
      <c r="M2" s="42">
        <f>((IF('Deal Analyzer'!$H$4="Current",'Deal Analyzer'!$G$14,'Deal Analyzer'!$H$14))*12)</f>
        <v>0</v>
      </c>
      <c r="N2" s="42">
        <f>((IF('Deal Analyzer'!$H$4="Current",'Deal Analyzer'!$G$14,'Deal Analyzer'!$H$14))*12)</f>
        <v>0</v>
      </c>
    </row>
    <row r="3" spans="2:14" ht="15" customHeight="1" x14ac:dyDescent="0.45">
      <c r="J3" s="42">
        <f>J2*(1-'Deal Analyzer'!$G$20)</f>
        <v>0</v>
      </c>
      <c r="K3" s="42">
        <f>K2*(1-'Deal Analyzer'!$G$20)</f>
        <v>0</v>
      </c>
      <c r="L3" s="42">
        <f>L2*(1-'Deal Analyzer'!$G$20)</f>
        <v>0</v>
      </c>
      <c r="M3" s="42">
        <f>M2*(1-'Deal Analyzer'!$G$20)</f>
        <v>0</v>
      </c>
      <c r="N3" s="42">
        <f>N2*(1-'Deal Analyzer'!$G$20)</f>
        <v>0</v>
      </c>
    </row>
    <row r="4" spans="2:14" ht="15" customHeight="1" x14ac:dyDescent="0.45">
      <c r="B4" s="69" t="s">
        <v>121</v>
      </c>
      <c r="C4" s="69"/>
      <c r="D4" s="70" t="str">
        <f>IF(MAX(J13:M13)=-9999,"Enter your deal on the Deal Analyzer tab",INDEX({"Buy &amp; Hold","BRRR","STR","Creative Finance"},MATCH(MAX(J13:M13),J13:M13,0)))</f>
        <v>Enter your deal on the Deal Analyzer tab</v>
      </c>
      <c r="E4" s="70"/>
      <c r="F4" s="70"/>
      <c r="G4" s="70"/>
      <c r="J4" s="42">
        <f>'Deal Analyzer'!$H$18+'Deal Analyzer'!$H$19+'Deal Analyzer'!$G$21*J3+'Deal Analyzer'!$G$22*J2+'Deal Analyzer'!$G$23*J2+(('Deal Analyzer'!$H$24+'Deal Analyzer'!$H$25+'Deal Analyzer'!$H$26)*12)</f>
        <v>0</v>
      </c>
      <c r="K4" s="42">
        <f>'Deal Analyzer'!$H$18+'Deal Analyzer'!$H$19+'Deal Analyzer'!$G$21*K3+'Deal Analyzer'!$G$22*K2+'Deal Analyzer'!$G$23*K2+(('Deal Analyzer'!$H$24+'Deal Analyzer'!$H$25+'Deal Analyzer'!$H$26)*12)</f>
        <v>0</v>
      </c>
      <c r="L4" s="42">
        <f>'Deal Analyzer'!$H$18+'Deal Analyzer'!$H$19+'Deal Analyzer'!$G$21*L3+'Deal Analyzer'!$G$22*L2+'Deal Analyzer'!$G$23*L2+(('Deal Analyzer'!$H$24+'Deal Analyzer'!$H$25+'Deal Analyzer'!$H$26)*12)</f>
        <v>0</v>
      </c>
      <c r="M4" s="42">
        <f>'Deal Analyzer'!$H$18+'Deal Analyzer'!$H$19+'Deal Analyzer'!$G$21*M3+'Deal Analyzer'!$G$22*M2+'Deal Analyzer'!$G$23*M2+(('Deal Analyzer'!$H$24+'Deal Analyzer'!$H$25+'Deal Analyzer'!$H$26)*12)</f>
        <v>0</v>
      </c>
      <c r="N4" s="42">
        <f>'Deal Analyzer'!$H$18+'Deal Analyzer'!$H$19+'Deal Analyzer'!$G$21*N3+'Deal Analyzer'!$G$22*N2+'Deal Analyzer'!$G$23*N2+(('Deal Analyzer'!$H$24+'Deal Analyzer'!$H$25+'Deal Analyzer'!$H$26)*12)</f>
        <v>0</v>
      </c>
    </row>
    <row r="5" spans="2:14" ht="15" customHeight="1" x14ac:dyDescent="0.45">
      <c r="B5" s="69"/>
      <c r="C5" s="69"/>
      <c r="D5" s="70"/>
      <c r="E5" s="70"/>
      <c r="F5" s="70"/>
      <c r="G5" s="70"/>
      <c r="J5" s="42">
        <f>J3-J4</f>
        <v>0</v>
      </c>
      <c r="K5" s="42">
        <f>K3-K4</f>
        <v>0</v>
      </c>
      <c r="L5" s="42">
        <f>L3-L4</f>
        <v>0</v>
      </c>
      <c r="M5" s="42">
        <f>M3-M4</f>
        <v>0</v>
      </c>
      <c r="N5" s="42">
        <f>N3-N4</f>
        <v>0</v>
      </c>
    </row>
    <row r="6" spans="2:14" ht="15" customHeight="1" x14ac:dyDescent="0.45">
      <c r="B6" s="71" t="s">
        <v>122</v>
      </c>
      <c r="C6" s="71"/>
      <c r="D6" s="71"/>
      <c r="E6" s="71"/>
      <c r="F6" s="71"/>
      <c r="G6" s="71"/>
      <c r="J6" s="44">
        <f>((IFERROR(-PMT('Deal Analyzer'!$D$22/12,'Deal Analyzer'!$D$23*12,(('Deal Analyzer'!$D$9-'Deal Analyzer'!$C$14*'Deal Analyzer'!$D$9)+IF('Deal Analyzer'!$D$24="Yes",'Deal Analyzer'!$D$11,0))),0)*12)+'Deal Analyzer'!$D$25*12)</f>
        <v>0</v>
      </c>
      <c r="K6" s="44">
        <f>(IFERROR(-PMT('Deal Analyzer'!$C$40/12,'Deal Analyzer'!$D$41*12,('Deal Analyzer'!$D$10*'Deal Analyzer'!$C$39)),0)*12)</f>
        <v>0</v>
      </c>
      <c r="L6" s="44">
        <f>((IFERROR(-PMT('Deal Analyzer'!$D$22/12,'Deal Analyzer'!$D$23*12,(('Deal Analyzer'!$D$9-'Deal Analyzer'!$C$14*'Deal Analyzer'!$D$9)+IF('Deal Analyzer'!$D$24="Yes",'Deal Analyzer'!$D$11,0))),0)*12)+'Deal Analyzer'!$D$25*12)</f>
        <v>0</v>
      </c>
      <c r="M6" s="42">
        <f>(('Deal Analyzer'!$D$36+'Deal Analyzer'!$D$37)*12)</f>
        <v>0</v>
      </c>
      <c r="N6" s="44">
        <f>((IFERROR(-PMT('Deal Analyzer'!$D$22/12,'Deal Analyzer'!$D$23*12,(('Deal Analyzer'!$D$9-'Deal Analyzer'!$C$14*'Deal Analyzer'!$D$9)+IF('Deal Analyzer'!$D$24="Yes",'Deal Analyzer'!$D$11,0))),0)*12)+'Deal Analyzer'!$D$25*12)</f>
        <v>0</v>
      </c>
    </row>
    <row r="7" spans="2:14" ht="15" customHeight="1" x14ac:dyDescent="0.45">
      <c r="J7" s="44">
        <f>J5-J6</f>
        <v>0</v>
      </c>
      <c r="K7" s="44">
        <f>K5-K6</f>
        <v>0</v>
      </c>
      <c r="L7" s="44">
        <f>L5-L6</f>
        <v>0</v>
      </c>
      <c r="M7" s="42">
        <f>M5-M6</f>
        <v>0</v>
      </c>
      <c r="N7" s="44">
        <f>N5-N6</f>
        <v>0</v>
      </c>
    </row>
    <row r="8" spans="2:14" ht="15" customHeight="1" x14ac:dyDescent="0.45">
      <c r="B8" s="45" t="s">
        <v>123</v>
      </c>
      <c r="C8" s="46" t="s">
        <v>11</v>
      </c>
      <c r="D8" s="46" t="s">
        <v>13</v>
      </c>
      <c r="E8" s="46" t="s">
        <v>15</v>
      </c>
      <c r="F8" s="46" t="s">
        <v>17</v>
      </c>
      <c r="G8" s="46" t="s">
        <v>19</v>
      </c>
      <c r="J8" s="43">
        <f>'Deal Analyzer'!$D$19</f>
        <v>0</v>
      </c>
      <c r="K8" s="42">
        <f>('Deal Analyzer'!$D$19-(('Deal Analyzer'!$D$10*'Deal Analyzer'!$C$39)-(('Deal Analyzer'!$D$9-'Deal Analyzer'!$C$14*'Deal Analyzer'!$D$9)+IF('Deal Analyzer'!$D$24="Yes",'Deal Analyzer'!$D$11,0))-'Deal Analyzer'!$D$42))</f>
        <v>6000</v>
      </c>
      <c r="L8" s="43">
        <f>'Deal Analyzer'!$D$19</f>
        <v>0</v>
      </c>
      <c r="M8" s="43">
        <f>'Deal Analyzer'!$D$19</f>
        <v>0</v>
      </c>
      <c r="N8" s="43">
        <f>'Deal Analyzer'!$D$19</f>
        <v>0</v>
      </c>
    </row>
    <row r="9" spans="2:14" ht="18" customHeight="1" x14ac:dyDescent="0.45">
      <c r="B9" s="47" t="s">
        <v>124</v>
      </c>
      <c r="C9" s="48" t="str">
        <f>IF(J12=1,"Included","Not entered")</f>
        <v>Not entered</v>
      </c>
      <c r="D9" s="48" t="str">
        <f>IF(K12=1,"Included","Not entered")</f>
        <v>Not entered</v>
      </c>
      <c r="E9" s="48" t="str">
        <f>IF(L12=1,"Included","Not entered")</f>
        <v>Not entered</v>
      </c>
      <c r="F9" s="48" t="str">
        <f>IF(M12=1,"Included","Not entered")</f>
        <v>Not entered</v>
      </c>
      <c r="G9" s="48" t="str">
        <f>IF(N12=1,"Included","Not entered")</f>
        <v>Not entered</v>
      </c>
      <c r="J9" s="42">
        <f>IFERROR(J7/J8,0)</f>
        <v>0</v>
      </c>
      <c r="K9" s="44">
        <f>IF(K8&lt;=0,"Infinite",IFERROR(K7/K8,0))</f>
        <v>0</v>
      </c>
      <c r="L9" s="42">
        <f>IFERROR(L7/L8,0)</f>
        <v>0</v>
      </c>
      <c r="M9" s="42">
        <f>IFERROR(M7/M8,0)</f>
        <v>0</v>
      </c>
      <c r="N9" s="42">
        <f>IFERROR(N7/N8,0)</f>
        <v>0</v>
      </c>
    </row>
    <row r="10" spans="2:14" ht="18" customHeight="1" x14ac:dyDescent="0.45">
      <c r="B10" s="47" t="s">
        <v>125</v>
      </c>
      <c r="C10" s="26" t="str">
        <f>IF(J12=1,J8,"-")</f>
        <v>-</v>
      </c>
      <c r="D10" s="26" t="str">
        <f>IF(K12=1,K8,"-")</f>
        <v>-</v>
      </c>
      <c r="E10" s="26" t="str">
        <f>IF(L12=1,L8,"-")</f>
        <v>-</v>
      </c>
      <c r="F10" s="26" t="str">
        <f>IF(M12=1,M8,"-")</f>
        <v>-</v>
      </c>
      <c r="G10" s="26" t="str">
        <f>IF(N12=1,N8,"-")</f>
        <v>-</v>
      </c>
      <c r="J10" s="42">
        <f>IFERROR(J5/'Deal Analyzer'!$D$9,0)</f>
        <v>0</v>
      </c>
      <c r="K10" s="42">
        <f>IFERROR(K5/'Deal Analyzer'!$D$9,0)</f>
        <v>0</v>
      </c>
      <c r="L10" s="42">
        <f>IFERROR(L5/'Deal Analyzer'!$D$9,0)</f>
        <v>0</v>
      </c>
      <c r="M10" s="42">
        <f>IFERROR(M5/'Deal Analyzer'!$D$9,0)</f>
        <v>0</v>
      </c>
      <c r="N10" s="42">
        <f>IFERROR(N5/'Deal Analyzer'!$D$9,0)</f>
        <v>0</v>
      </c>
    </row>
    <row r="11" spans="2:14" ht="18" customHeight="1" x14ac:dyDescent="0.45">
      <c r="B11" s="47" t="s">
        <v>33</v>
      </c>
      <c r="C11" s="26" t="str">
        <f>IF(J12=1,J2,"-")</f>
        <v>-</v>
      </c>
      <c r="D11" s="26" t="str">
        <f>IF(K12=1,K2,"-")</f>
        <v>-</v>
      </c>
      <c r="E11" s="26" t="str">
        <f>IF(L12=1,L2,"-")</f>
        <v>-</v>
      </c>
      <c r="F11" s="26" t="str">
        <f>IF(M12=1,M2,"-")</f>
        <v>-</v>
      </c>
      <c r="G11" s="26" t="str">
        <f>IF(N12=1,N2,"-")</f>
        <v>-</v>
      </c>
      <c r="J11" s="42">
        <f>IFERROR(J5/J6,0)</f>
        <v>0</v>
      </c>
      <c r="K11" s="42">
        <f>IFERROR(K5/K6,0)</f>
        <v>0</v>
      </c>
      <c r="L11" s="42">
        <f>IFERROR(L5/L6,0)</f>
        <v>0</v>
      </c>
      <c r="M11" s="42">
        <f>IFERROR(M5/M6,0)</f>
        <v>0</v>
      </c>
      <c r="N11" s="42">
        <f>IFERROR(N5/N6,0)</f>
        <v>0</v>
      </c>
    </row>
    <row r="12" spans="2:14" ht="18" customHeight="1" x14ac:dyDescent="0.45">
      <c r="B12" s="47" t="s">
        <v>126</v>
      </c>
      <c r="C12" s="26" t="str">
        <f>IF(J12=1,J5,"-")</f>
        <v>-</v>
      </c>
      <c r="D12" s="26" t="str">
        <f>IF(K12=1,K5,"-")</f>
        <v>-</v>
      </c>
      <c r="E12" s="26" t="str">
        <f>IF(L12=1,L5,"-")</f>
        <v>-</v>
      </c>
      <c r="F12" s="26" t="str">
        <f>IF(M12=1,M5,"-")</f>
        <v>-</v>
      </c>
      <c r="G12" s="26" t="str">
        <f>IF(N12=1,N5,"-")</f>
        <v>-</v>
      </c>
      <c r="J12" s="42">
        <f>IF(((IF('Deal Analyzer'!$H$4="Current",'Deal Analyzer'!$G$14,'Deal Analyzer'!$H$14))*12)&gt;0,1,0)</f>
        <v>0</v>
      </c>
      <c r="K12" s="42">
        <f>IF(AND(((IF('Deal Analyzer'!$H$4="Current",'Deal Analyzer'!$G$14,'Deal Analyzer'!$H$14))*12)&gt;0,'Deal Analyzer'!$D$10&gt;0),1,0)</f>
        <v>0</v>
      </c>
      <c r="L12" s="42">
        <f>IF('STR Seasonality'!$F$20&gt;0,1,0)</f>
        <v>0</v>
      </c>
      <c r="M12" s="42">
        <f>IF(AND(((IF('Deal Analyzer'!$H$4="Current",'Deal Analyzer'!$G$14,'Deal Analyzer'!$H$14))*12)&gt;0,OR('Deal Analyzer'!$D$35&gt;0,'Deal Analyzer'!$D$36&gt;0)),1,0)</f>
        <v>0</v>
      </c>
      <c r="N12" s="42">
        <f>IF(((IF('Deal Analyzer'!$H$4="Current",'Deal Analyzer'!$G$14,'Deal Analyzer'!$H$14))*12)&gt;0,1,0)</f>
        <v>0</v>
      </c>
    </row>
    <row r="13" spans="2:14" ht="18" customHeight="1" x14ac:dyDescent="0.45">
      <c r="B13" s="47" t="s">
        <v>103</v>
      </c>
      <c r="C13" s="26" t="str">
        <f>IF(J12=1,J6,"-")</f>
        <v>-</v>
      </c>
      <c r="D13" s="26" t="str">
        <f>IF(K12=1,K6,"-")</f>
        <v>-</v>
      </c>
      <c r="E13" s="26" t="str">
        <f>IF(L12=1,L6,"-")</f>
        <v>-</v>
      </c>
      <c r="F13" s="26" t="str">
        <f>IF(M12=1,M6,"-")</f>
        <v>-</v>
      </c>
      <c r="G13" s="26" t="str">
        <f>IF(N12=1,N6,"-")</f>
        <v>-</v>
      </c>
      <c r="J13" s="42">
        <f>IF(J12=1,J9,-9999)</f>
        <v>-9999</v>
      </c>
      <c r="K13" s="42">
        <f>IF(K12=1,IF(K8&lt;=0,999,IFERROR(K7/K8,0)),-9999)</f>
        <v>-9999</v>
      </c>
      <c r="L13" s="42">
        <f>IF(L12=1,L9,-9999)</f>
        <v>-9999</v>
      </c>
      <c r="M13" s="42">
        <f>IF(M12=1,M9,-9999)</f>
        <v>-9999</v>
      </c>
      <c r="N13" s="42">
        <f>-9999</f>
        <v>-9999</v>
      </c>
    </row>
    <row r="14" spans="2:14" ht="18" customHeight="1" x14ac:dyDescent="0.45">
      <c r="B14" s="47" t="s">
        <v>51</v>
      </c>
      <c r="C14" s="26" t="str">
        <f>IF(J12=1,J7,"-")</f>
        <v>-</v>
      </c>
      <c r="D14" s="26" t="str">
        <f>IF(K12=1,K7,"-")</f>
        <v>-</v>
      </c>
      <c r="E14" s="26" t="str">
        <f>IF(L12=1,L7,"-")</f>
        <v>-</v>
      </c>
      <c r="F14" s="26" t="str">
        <f>IF(M12=1,M7,"-")</f>
        <v>-</v>
      </c>
      <c r="G14" s="26" t="str">
        <f>IF(N12=1,N7,"-")</f>
        <v>-</v>
      </c>
    </row>
    <row r="15" spans="2:14" ht="18" customHeight="1" x14ac:dyDescent="0.45">
      <c r="B15" s="49" t="s">
        <v>63</v>
      </c>
      <c r="C15" s="36" t="str">
        <f>IF(J12=1,J9,"-")</f>
        <v>-</v>
      </c>
      <c r="D15" s="36" t="str">
        <f>IF(K12=1,K9,"-")</f>
        <v>-</v>
      </c>
      <c r="E15" s="36" t="str">
        <f>IF(L12=1,L9,"-")</f>
        <v>-</v>
      </c>
      <c r="F15" s="36" t="str">
        <f>IF(M12=1,M9,"-")</f>
        <v>-</v>
      </c>
      <c r="G15" s="36" t="str">
        <f>IF(N12=1,N9,"-")</f>
        <v>-</v>
      </c>
      <c r="N15" s="44">
        <f>(IFERROR(-PMT('Deal Analyzer'!$D$22/12,'Deal Analyzer'!$D$23*12,(('Deal Analyzer'!$D$9-'Deal Analyzer'!$C$14*'Deal Analyzer'!$D$9)+IF('Deal Analyzer'!$D$24="Yes",'Deal Analyzer'!$D$11,0))),0)+'Deal Analyzer'!$D$25+('Deal Analyzer'!$H$18+'Deal Analyzer'!$H$19)/12+'Deal Analyzer'!$H$25+'Deal Analyzer'!$H$24)-'Deal Analyzer'!$H$16</f>
        <v>0</v>
      </c>
    </row>
    <row r="16" spans="2:14" ht="18" customHeight="1" x14ac:dyDescent="0.45">
      <c r="B16" s="47" t="s">
        <v>60</v>
      </c>
      <c r="C16" s="34" t="str">
        <f>IF(J12=1,J10,"-")</f>
        <v>-</v>
      </c>
      <c r="D16" s="34" t="str">
        <f>IF(K12=1,K10,"-")</f>
        <v>-</v>
      </c>
      <c r="E16" s="34" t="str">
        <f>IF(L12=1,L10,"-")</f>
        <v>-</v>
      </c>
      <c r="F16" s="34" t="str">
        <f>IF(M12=1,M10,"-")</f>
        <v>-</v>
      </c>
      <c r="G16" s="34" t="str">
        <f>IF(N12=1,N10,"-")</f>
        <v>-</v>
      </c>
    </row>
    <row r="17" spans="2:7" ht="18" customHeight="1" x14ac:dyDescent="0.45">
      <c r="B17" s="47" t="s">
        <v>127</v>
      </c>
      <c r="C17" s="35" t="str">
        <f>IF(J12=1,J11,"-")</f>
        <v>-</v>
      </c>
      <c r="D17" s="35" t="str">
        <f>IF(K12=1,K11,"-")</f>
        <v>-</v>
      </c>
      <c r="E17" s="35" t="str">
        <f>IF(L12=1,L11,"-")</f>
        <v>-</v>
      </c>
      <c r="F17" s="35" t="str">
        <f>IF(M12=1,M11,"-")</f>
        <v>-</v>
      </c>
      <c r="G17" s="35" t="str">
        <f>IF(N12=1,N11,"-")</f>
        <v>-</v>
      </c>
    </row>
    <row r="18" spans="2:7" ht="15" customHeight="1" x14ac:dyDescent="0.45">
      <c r="B18" s="50" t="s">
        <v>128</v>
      </c>
      <c r="C18" s="48" t="s">
        <v>129</v>
      </c>
      <c r="D18" s="48" t="s">
        <v>129</v>
      </c>
      <c r="E18" s="48" t="s">
        <v>129</v>
      </c>
      <c r="F18" s="48" t="s">
        <v>129</v>
      </c>
      <c r="G18" s="30">
        <f>N15</f>
        <v>0</v>
      </c>
    </row>
    <row r="20" spans="2:7" ht="15" customHeight="1" x14ac:dyDescent="0.45">
      <c r="B20" s="5" t="s">
        <v>130</v>
      </c>
      <c r="C20" s="5"/>
      <c r="D20" s="5"/>
      <c r="E20" s="5"/>
      <c r="F20" s="5"/>
      <c r="G20" s="5"/>
    </row>
    <row r="21" spans="2:7" ht="15" customHeight="1" x14ac:dyDescent="0.45">
      <c r="B21" s="5"/>
      <c r="C21" s="5"/>
      <c r="D21" s="5"/>
      <c r="E21" s="5"/>
      <c r="F21" s="5"/>
      <c r="G21" s="5"/>
    </row>
    <row r="22" spans="2:7" ht="15" customHeight="1" x14ac:dyDescent="0.45">
      <c r="B22" s="5"/>
      <c r="C22" s="5"/>
      <c r="D22" s="5"/>
      <c r="E22" s="5"/>
      <c r="F22" s="5"/>
      <c r="G22" s="5"/>
    </row>
  </sheetData>
  <sheetProtection password="CE4B" sheet="1" formatCells="0"/>
  <mergeCells count="6">
    <mergeCell ref="B20:G22"/>
    <mergeCell ref="B1:G1"/>
    <mergeCell ref="B2:G2"/>
    <mergeCell ref="B4:C5"/>
    <mergeCell ref="D4:G5"/>
    <mergeCell ref="B6:G6"/>
  </mergeCell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25"/>
  <sheetViews>
    <sheetView showGridLines="0" zoomScaleNormal="100" workbookViewId="0">
      <pane xSplit="2" ySplit="4" topLeftCell="C5" activePane="bottomRight" state="frozen"/>
      <selection pane="topRight" activeCell="C1" sqref="C1"/>
      <selection pane="bottomLeft" activeCell="A5" sqref="A5"/>
      <selection pane="bottomRight"/>
    </sheetView>
  </sheetViews>
  <sheetFormatPr defaultColWidth="8.6640625" defaultRowHeight="14.25" x14ac:dyDescent="0.45"/>
  <cols>
    <col min="1" max="1" width="2" customWidth="1"/>
    <col min="2" max="2" width="30" customWidth="1"/>
    <col min="3" max="7" width="14" customWidth="1"/>
    <col min="8" max="8" width="2" customWidth="1"/>
  </cols>
  <sheetData>
    <row r="1" spans="2:7" ht="27.75" customHeight="1" x14ac:dyDescent="0.45">
      <c r="B1" s="1" t="s">
        <v>131</v>
      </c>
      <c r="C1" s="1"/>
      <c r="D1" s="1"/>
      <c r="E1" s="1"/>
      <c r="F1" s="1"/>
      <c r="G1" s="1"/>
    </row>
    <row r="2" spans="2:7" ht="15" customHeight="1" x14ac:dyDescent="0.45">
      <c r="B2" s="3" t="s">
        <v>132</v>
      </c>
      <c r="C2" s="3"/>
      <c r="D2" s="3"/>
      <c r="E2" s="3"/>
      <c r="F2" s="3"/>
      <c r="G2" s="3"/>
    </row>
    <row r="4" spans="2:7" ht="15" customHeight="1" x14ac:dyDescent="0.45">
      <c r="B4" s="45" t="s">
        <v>123</v>
      </c>
      <c r="C4" s="46" t="s">
        <v>133</v>
      </c>
      <c r="D4" s="46" t="s">
        <v>134</v>
      </c>
      <c r="E4" s="46" t="s">
        <v>135</v>
      </c>
      <c r="F4" s="46" t="s">
        <v>136</v>
      </c>
      <c r="G4" s="46" t="s">
        <v>137</v>
      </c>
    </row>
    <row r="5" spans="2:7" ht="15" customHeight="1" x14ac:dyDescent="0.45">
      <c r="B5" s="47" t="s">
        <v>138</v>
      </c>
      <c r="C5" s="51">
        <f>'Deal Analyzer'!$K$8*(1+'Deal Analyzer'!$G$30)^0</f>
        <v>0</v>
      </c>
      <c r="D5" s="51">
        <f>'Deal Analyzer'!$K$8*(1+'Deal Analyzer'!$G$30)^1</f>
        <v>0</v>
      </c>
      <c r="E5" s="51">
        <f>'Deal Analyzer'!$K$8*(1+'Deal Analyzer'!$G$30)^2</f>
        <v>0</v>
      </c>
      <c r="F5" s="51">
        <f>'Deal Analyzer'!$K$8*(1+'Deal Analyzer'!$G$30)^3</f>
        <v>0</v>
      </c>
      <c r="G5" s="51">
        <f>'Deal Analyzer'!$K$8*(1+'Deal Analyzer'!$G$30)^4</f>
        <v>0</v>
      </c>
    </row>
    <row r="6" spans="2:7" ht="15" customHeight="1" x14ac:dyDescent="0.45">
      <c r="B6" s="47" t="s">
        <v>139</v>
      </c>
      <c r="C6" s="51">
        <f>-C5*'Deal Analyzer'!$G$20</f>
        <v>0</v>
      </c>
      <c r="D6" s="51">
        <f>-D5*'Deal Analyzer'!$G$20</f>
        <v>0</v>
      </c>
      <c r="E6" s="51">
        <f>-E5*'Deal Analyzer'!$G$20</f>
        <v>0</v>
      </c>
      <c r="F6" s="51">
        <f>-F5*'Deal Analyzer'!$G$20</f>
        <v>0</v>
      </c>
      <c r="G6" s="51">
        <f>-G5*'Deal Analyzer'!$G$20</f>
        <v>0</v>
      </c>
    </row>
    <row r="7" spans="2:7" ht="15" customHeight="1" x14ac:dyDescent="0.45">
      <c r="B7" s="47" t="s">
        <v>39</v>
      </c>
      <c r="C7" s="51">
        <f>C5+C6</f>
        <v>0</v>
      </c>
      <c r="D7" s="51">
        <f>D5+D6</f>
        <v>0</v>
      </c>
      <c r="E7" s="51">
        <f>E5+E6</f>
        <v>0</v>
      </c>
      <c r="F7" s="51">
        <f>F5+F6</f>
        <v>0</v>
      </c>
      <c r="G7" s="51">
        <f>G5+G6</f>
        <v>0</v>
      </c>
    </row>
    <row r="8" spans="2:7" ht="15" customHeight="1" x14ac:dyDescent="0.45">
      <c r="B8" s="47" t="s">
        <v>140</v>
      </c>
      <c r="C8" s="51">
        <f>-'Deal Analyzer'!$H$27*(1+'Deal Analyzer'!$G$31)^0</f>
        <v>0</v>
      </c>
      <c r="D8" s="51">
        <f>-'Deal Analyzer'!$H$27*(1+'Deal Analyzer'!$G$31)^1</f>
        <v>0</v>
      </c>
      <c r="E8" s="51">
        <f>-'Deal Analyzer'!$H$27*(1+'Deal Analyzer'!$G$31)^2</f>
        <v>0</v>
      </c>
      <c r="F8" s="51">
        <f>-'Deal Analyzer'!$H$27*(1+'Deal Analyzer'!$G$31)^3</f>
        <v>0</v>
      </c>
      <c r="G8" s="51">
        <f>-'Deal Analyzer'!$H$27*(1+'Deal Analyzer'!$G$31)^4</f>
        <v>0</v>
      </c>
    </row>
    <row r="9" spans="2:7" ht="15" customHeight="1" x14ac:dyDescent="0.45">
      <c r="B9" s="49" t="s">
        <v>126</v>
      </c>
      <c r="C9" s="51">
        <f>C7+C8</f>
        <v>0</v>
      </c>
      <c r="D9" s="51">
        <f>D7+D8</f>
        <v>0</v>
      </c>
      <c r="E9" s="51">
        <f>E7+E8</f>
        <v>0</v>
      </c>
      <c r="F9" s="51">
        <f>F7+F8</f>
        <v>0</v>
      </c>
      <c r="G9" s="51">
        <f>G7+G8</f>
        <v>0</v>
      </c>
    </row>
    <row r="10" spans="2:7" ht="15" customHeight="1" x14ac:dyDescent="0.45">
      <c r="B10" s="47" t="s">
        <v>141</v>
      </c>
      <c r="C10" s="51">
        <f>-('Deal Analyzer'!$D$27*12)</f>
        <v>0</v>
      </c>
      <c r="D10" s="51">
        <f>-('Deal Analyzer'!$D$27*12)</f>
        <v>0</v>
      </c>
      <c r="E10" s="51">
        <f>-('Deal Analyzer'!$D$27*12)</f>
        <v>0</v>
      </c>
      <c r="F10" s="51">
        <f>-('Deal Analyzer'!$D$27*12)</f>
        <v>0</v>
      </c>
      <c r="G10" s="51">
        <f>-('Deal Analyzer'!$D$27*12)</f>
        <v>0</v>
      </c>
    </row>
    <row r="11" spans="2:7" ht="15" customHeight="1" x14ac:dyDescent="0.45">
      <c r="B11" s="49" t="s">
        <v>142</v>
      </c>
      <c r="C11" s="51">
        <f>C9+C10</f>
        <v>0</v>
      </c>
      <c r="D11" s="51">
        <f>D9+D10</f>
        <v>0</v>
      </c>
      <c r="E11" s="51">
        <f>E9+E10</f>
        <v>0</v>
      </c>
      <c r="F11" s="51">
        <f>F9+F10</f>
        <v>0</v>
      </c>
      <c r="G11" s="51">
        <f>G9+G10</f>
        <v>0</v>
      </c>
    </row>
    <row r="12" spans="2:7" ht="15" customHeight="1" x14ac:dyDescent="0.45">
      <c r="B12" s="47" t="s">
        <v>143</v>
      </c>
      <c r="C12" s="51">
        <f>C11</f>
        <v>0</v>
      </c>
      <c r="D12" s="51">
        <f>C12+D11</f>
        <v>0</v>
      </c>
      <c r="E12" s="51">
        <f>D12+E11</f>
        <v>0</v>
      </c>
      <c r="F12" s="51">
        <f>E12+F11</f>
        <v>0</v>
      </c>
      <c r="G12" s="51">
        <f>F12+G11</f>
        <v>0</v>
      </c>
    </row>
    <row r="13" spans="2:7" ht="15" customHeight="1" x14ac:dyDescent="0.45">
      <c r="B13" s="47" t="s">
        <v>144</v>
      </c>
      <c r="C13" s="51">
        <f>IF('Deal Analyzer'!$D$10&gt;0,'Deal Analyzer'!$D$10,'Deal Analyzer'!$D$9)*(1+'Deal Analyzer'!$G$29)^1</f>
        <v>0</v>
      </c>
      <c r="D13" s="51">
        <f>IF('Deal Analyzer'!$D$10&gt;0,'Deal Analyzer'!$D$10,'Deal Analyzer'!$D$9)*(1+'Deal Analyzer'!$G$29)^2</f>
        <v>0</v>
      </c>
      <c r="E13" s="51">
        <f>IF('Deal Analyzer'!$D$10&gt;0,'Deal Analyzer'!$D$10,'Deal Analyzer'!$D$9)*(1+'Deal Analyzer'!$G$29)^3</f>
        <v>0</v>
      </c>
      <c r="F13" s="51">
        <f>IF('Deal Analyzer'!$D$10&gt;0,'Deal Analyzer'!$D$10,'Deal Analyzer'!$D$9)*(1+'Deal Analyzer'!$G$29)^4</f>
        <v>0</v>
      </c>
      <c r="G13" s="51">
        <f>IF('Deal Analyzer'!$D$10&gt;0,'Deal Analyzer'!$D$10,'Deal Analyzer'!$D$9)*(1+'Deal Analyzer'!$G$29)^5</f>
        <v>0</v>
      </c>
    </row>
    <row r="14" spans="2:7" ht="15" customHeight="1" x14ac:dyDescent="0.45">
      <c r="B14" s="47" t="s">
        <v>145</v>
      </c>
      <c r="C14" s="51">
        <f>'Loan (Acquisition)'!$G$26</f>
        <v>0</v>
      </c>
      <c r="D14" s="51">
        <f>'Loan (Acquisition)'!$G$38</f>
        <v>0</v>
      </c>
      <c r="E14" s="51">
        <f>'Loan (Acquisition)'!$G$50</f>
        <v>0</v>
      </c>
      <c r="F14" s="51">
        <f>'Loan (Acquisition)'!$G$62</f>
        <v>0</v>
      </c>
      <c r="G14" s="51">
        <f>'Loan (Acquisition)'!$G$74</f>
        <v>0</v>
      </c>
    </row>
    <row r="15" spans="2:7" ht="15" customHeight="1" x14ac:dyDescent="0.45">
      <c r="B15" s="49" t="s">
        <v>146</v>
      </c>
      <c r="C15" s="51">
        <f>C13-C14</f>
        <v>0</v>
      </c>
      <c r="D15" s="51">
        <f>D13-D14</f>
        <v>0</v>
      </c>
      <c r="E15" s="51">
        <f>E13-E14</f>
        <v>0</v>
      </c>
      <c r="F15" s="51">
        <f>F13-F14</f>
        <v>0</v>
      </c>
      <c r="G15" s="51">
        <f>G13-G14</f>
        <v>0</v>
      </c>
    </row>
    <row r="17" spans="2:3" ht="15" customHeight="1" x14ac:dyDescent="0.45">
      <c r="B17" s="2" t="s">
        <v>147</v>
      </c>
      <c r="C17" s="2"/>
    </row>
    <row r="18" spans="2:3" ht="15" customHeight="1" x14ac:dyDescent="0.45">
      <c r="B18" s="47" t="s">
        <v>148</v>
      </c>
      <c r="C18" s="26">
        <f>SUM(C11:G11)</f>
        <v>0</v>
      </c>
    </row>
    <row r="19" spans="2:3" ht="15" customHeight="1" x14ac:dyDescent="0.45">
      <c r="B19" s="47" t="s">
        <v>149</v>
      </c>
      <c r="C19" s="26">
        <f>G13</f>
        <v>0</v>
      </c>
    </row>
    <row r="20" spans="2:3" ht="15" customHeight="1" x14ac:dyDescent="0.45">
      <c r="B20" s="47" t="s">
        <v>150</v>
      </c>
      <c r="C20" s="26">
        <f>-G13*'Deal Analyzer'!$G$32</f>
        <v>0</v>
      </c>
    </row>
    <row r="21" spans="2:3" ht="15" customHeight="1" x14ac:dyDescent="0.45">
      <c r="B21" s="47" t="s">
        <v>151</v>
      </c>
      <c r="C21" s="26">
        <f>-G14</f>
        <v>0</v>
      </c>
    </row>
    <row r="22" spans="2:3" ht="15" customHeight="1" x14ac:dyDescent="0.45">
      <c r="B22" s="47" t="s">
        <v>152</v>
      </c>
      <c r="C22" s="26">
        <f>G13-G13*'Deal Analyzer'!$G$32-G14</f>
        <v>0</v>
      </c>
    </row>
    <row r="23" spans="2:3" ht="15" customHeight="1" x14ac:dyDescent="0.45">
      <c r="B23" s="49" t="s">
        <v>153</v>
      </c>
      <c r="C23" s="28">
        <f>SUM(C11:G11)+(G13-G13*'Deal Analyzer'!$G$32-G14)-'Deal Analyzer'!$D$19</f>
        <v>0</v>
      </c>
    </row>
    <row r="24" spans="2:3" ht="15" customHeight="1" x14ac:dyDescent="0.45">
      <c r="B24" s="49" t="s">
        <v>154</v>
      </c>
      <c r="C24" s="52">
        <f>IFERROR((SUM(C11:G11)+(G13-G13*'Deal Analyzer'!$G$32-G14))/'Deal Analyzer'!$D$19,0)</f>
        <v>0</v>
      </c>
    </row>
    <row r="25" spans="2:3" ht="15" customHeight="1" x14ac:dyDescent="0.45">
      <c r="B25" s="49" t="s">
        <v>155</v>
      </c>
      <c r="C25" s="36">
        <f>IFERROR((SUM(C11:G11)/5)/'Deal Analyzer'!$D$19,0)</f>
        <v>0</v>
      </c>
    </row>
  </sheetData>
  <sheetProtection password="CE4B" sheet="1" formatCells="0"/>
  <mergeCells count="3">
    <mergeCell ref="B1:G1"/>
    <mergeCell ref="B2:G2"/>
    <mergeCell ref="B17:C17"/>
  </mergeCells>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74"/>
  <sheetViews>
    <sheetView showGridLines="0" zoomScaleNormal="100" workbookViewId="0">
      <pane ySplit="14" topLeftCell="A15" activePane="bottomLeft" state="frozen"/>
      <selection pane="bottomLeft" sqref="A1:G1"/>
    </sheetView>
  </sheetViews>
  <sheetFormatPr defaultColWidth="8.6640625" defaultRowHeight="14.25" x14ac:dyDescent="0.45"/>
  <cols>
    <col min="1" max="1" width="30" customWidth="1"/>
    <col min="2" max="3" width="16" customWidth="1"/>
    <col min="4" max="6" width="14" customWidth="1"/>
    <col min="7" max="7" width="16" customWidth="1"/>
  </cols>
  <sheetData>
    <row r="1" spans="1:7" ht="25.5" customHeight="1" x14ac:dyDescent="0.45">
      <c r="A1" s="72" t="s">
        <v>156</v>
      </c>
      <c r="B1" s="72"/>
      <c r="C1" s="72"/>
      <c r="D1" s="72"/>
      <c r="E1" s="72"/>
      <c r="F1" s="72"/>
      <c r="G1" s="72"/>
    </row>
    <row r="3" spans="1:7" ht="15" customHeight="1" x14ac:dyDescent="0.45">
      <c r="A3" s="17" t="s">
        <v>86</v>
      </c>
      <c r="B3" s="26">
        <f>IF('Deal Analyzer'!$D$4="Creative Finance",0,'Deal Analyzer'!$D$26)</f>
        <v>0</v>
      </c>
    </row>
    <row r="4" spans="1:7" ht="15" customHeight="1" x14ac:dyDescent="0.45">
      <c r="A4" s="17" t="s">
        <v>157</v>
      </c>
      <c r="B4" s="34">
        <f>'Deal Analyzer'!$D$22</f>
        <v>7.0000000000000007E-2</v>
      </c>
    </row>
    <row r="5" spans="1:7" ht="15" customHeight="1" x14ac:dyDescent="0.45">
      <c r="A5" s="17" t="s">
        <v>158</v>
      </c>
      <c r="B5" s="53">
        <f>'Deal Analyzer'!$D$23</f>
        <v>30</v>
      </c>
    </row>
    <row r="6" spans="1:7" ht="15" customHeight="1" x14ac:dyDescent="0.45">
      <c r="A6" s="17" t="s">
        <v>159</v>
      </c>
      <c r="B6" s="53">
        <v>12</v>
      </c>
    </row>
    <row r="7" spans="1:7" ht="15" customHeight="1" x14ac:dyDescent="0.45">
      <c r="A7" s="17" t="s">
        <v>160</v>
      </c>
      <c r="B7" s="30">
        <f>IFERROR(-PMT($B$4/12,$B$5*12,$B$3),0)</f>
        <v>0</v>
      </c>
    </row>
    <row r="8" spans="1:7" ht="15" customHeight="1" x14ac:dyDescent="0.45">
      <c r="A8" s="17" t="s">
        <v>72</v>
      </c>
      <c r="B8" s="26">
        <f>IFERROR(SUM(F15:F26),0)</f>
        <v>0</v>
      </c>
    </row>
    <row r="9" spans="1:7" ht="15" customHeight="1" x14ac:dyDescent="0.45">
      <c r="A9" s="17" t="s">
        <v>161</v>
      </c>
      <c r="B9" s="26">
        <f>IFERROR(SUM(E15:E26),0)</f>
        <v>0</v>
      </c>
    </row>
    <row r="10" spans="1:7" ht="15" customHeight="1" x14ac:dyDescent="0.45">
      <c r="A10" s="17" t="s">
        <v>162</v>
      </c>
      <c r="B10" s="26">
        <f>IFERROR($B$7*$B$5*12-$B$3,0)</f>
        <v>0</v>
      </c>
    </row>
    <row r="11" spans="1:7" ht="15" customHeight="1" x14ac:dyDescent="0.45">
      <c r="A11" s="17" t="s">
        <v>163</v>
      </c>
      <c r="B11" s="54">
        <v>46204</v>
      </c>
    </row>
    <row r="13" spans="1:7" ht="15" customHeight="1" x14ac:dyDescent="0.45">
      <c r="A13" s="7" t="s">
        <v>164</v>
      </c>
      <c r="B13" s="7"/>
      <c r="C13" s="7"/>
      <c r="D13" s="7"/>
      <c r="E13" s="7"/>
      <c r="F13" s="7"/>
      <c r="G13" s="7"/>
    </row>
    <row r="14" spans="1:7" ht="15" customHeight="1" x14ac:dyDescent="0.45">
      <c r="A14" s="55" t="s">
        <v>165</v>
      </c>
      <c r="B14" s="55" t="s">
        <v>166</v>
      </c>
      <c r="C14" s="55" t="s">
        <v>167</v>
      </c>
      <c r="D14" s="55" t="s">
        <v>168</v>
      </c>
      <c r="E14" s="55" t="s">
        <v>169</v>
      </c>
      <c r="F14" s="55" t="s">
        <v>170</v>
      </c>
      <c r="G14" s="55" t="s">
        <v>171</v>
      </c>
    </row>
    <row r="15" spans="1:7" ht="15" customHeight="1" x14ac:dyDescent="0.45">
      <c r="A15" s="56">
        <f>IF($B$5*12&gt;=1,1,"")</f>
        <v>1</v>
      </c>
      <c r="B15" s="57">
        <f t="shared" ref="B15:B78" si="0">IF(A15="","",IFERROR(EDATE($B$11,A15-1),""))</f>
        <v>46204</v>
      </c>
      <c r="C15" s="58">
        <f>$B$3</f>
        <v>0</v>
      </c>
      <c r="D15" s="59">
        <f t="shared" ref="D15:D78" si="1">IF(A15="","",IFERROR(IF(C15&lt;=0,0,MIN($B$7,C15+C15*$B$4/12)),0))</f>
        <v>0</v>
      </c>
      <c r="E15" s="59">
        <f t="shared" ref="E15:E78" si="2">IF(A15="","",IFERROR(IF(C15&gt;0,C15*$B$4/12,0),0))</f>
        <v>0</v>
      </c>
      <c r="F15" s="59">
        <f t="shared" ref="F15:F78" si="3">IF(A15="","",D15-E15)</f>
        <v>0</v>
      </c>
      <c r="G15" s="58">
        <f t="shared" ref="G15:G78" si="4">IF(A15="","",C15-F15)</f>
        <v>0</v>
      </c>
    </row>
    <row r="16" spans="1:7" ht="15" customHeight="1" x14ac:dyDescent="0.45">
      <c r="A16" s="56">
        <f t="shared" ref="A16:A79" si="5">IF(AND(A15&lt;&gt;"",A15&lt;$B$5*12),A15+1,"")</f>
        <v>2</v>
      </c>
      <c r="B16" s="57">
        <f t="shared" si="0"/>
        <v>46235</v>
      </c>
      <c r="C16" s="58">
        <f t="shared" ref="C16:C79" si="6">IF(A16="","",G15)</f>
        <v>0</v>
      </c>
      <c r="D16" s="59">
        <f t="shared" si="1"/>
        <v>0</v>
      </c>
      <c r="E16" s="59">
        <f t="shared" si="2"/>
        <v>0</v>
      </c>
      <c r="F16" s="59">
        <f t="shared" si="3"/>
        <v>0</v>
      </c>
      <c r="G16" s="58">
        <f t="shared" si="4"/>
        <v>0</v>
      </c>
    </row>
    <row r="17" spans="1:7" ht="15" customHeight="1" x14ac:dyDescent="0.45">
      <c r="A17" s="56">
        <f t="shared" si="5"/>
        <v>3</v>
      </c>
      <c r="B17" s="57">
        <f t="shared" si="0"/>
        <v>46266</v>
      </c>
      <c r="C17" s="58">
        <f t="shared" si="6"/>
        <v>0</v>
      </c>
      <c r="D17" s="59">
        <f t="shared" si="1"/>
        <v>0</v>
      </c>
      <c r="E17" s="59">
        <f t="shared" si="2"/>
        <v>0</v>
      </c>
      <c r="F17" s="59">
        <f t="shared" si="3"/>
        <v>0</v>
      </c>
      <c r="G17" s="58">
        <f t="shared" si="4"/>
        <v>0</v>
      </c>
    </row>
    <row r="18" spans="1:7" ht="15" customHeight="1" x14ac:dyDescent="0.45">
      <c r="A18" s="56">
        <f t="shared" si="5"/>
        <v>4</v>
      </c>
      <c r="B18" s="57">
        <f t="shared" si="0"/>
        <v>46296</v>
      </c>
      <c r="C18" s="58">
        <f t="shared" si="6"/>
        <v>0</v>
      </c>
      <c r="D18" s="59">
        <f t="shared" si="1"/>
        <v>0</v>
      </c>
      <c r="E18" s="59">
        <f t="shared" si="2"/>
        <v>0</v>
      </c>
      <c r="F18" s="59">
        <f t="shared" si="3"/>
        <v>0</v>
      </c>
      <c r="G18" s="58">
        <f t="shared" si="4"/>
        <v>0</v>
      </c>
    </row>
    <row r="19" spans="1:7" ht="15" customHeight="1" x14ac:dyDescent="0.45">
      <c r="A19" s="56">
        <f t="shared" si="5"/>
        <v>5</v>
      </c>
      <c r="B19" s="57">
        <f t="shared" si="0"/>
        <v>46327</v>
      </c>
      <c r="C19" s="58">
        <f t="shared" si="6"/>
        <v>0</v>
      </c>
      <c r="D19" s="59">
        <f t="shared" si="1"/>
        <v>0</v>
      </c>
      <c r="E19" s="59">
        <f t="shared" si="2"/>
        <v>0</v>
      </c>
      <c r="F19" s="59">
        <f t="shared" si="3"/>
        <v>0</v>
      </c>
      <c r="G19" s="58">
        <f t="shared" si="4"/>
        <v>0</v>
      </c>
    </row>
    <row r="20" spans="1:7" ht="15" customHeight="1" x14ac:dyDescent="0.45">
      <c r="A20" s="56">
        <f t="shared" si="5"/>
        <v>6</v>
      </c>
      <c r="B20" s="57">
        <f t="shared" si="0"/>
        <v>46357</v>
      </c>
      <c r="C20" s="58">
        <f t="shared" si="6"/>
        <v>0</v>
      </c>
      <c r="D20" s="59">
        <f t="shared" si="1"/>
        <v>0</v>
      </c>
      <c r="E20" s="59">
        <f t="shared" si="2"/>
        <v>0</v>
      </c>
      <c r="F20" s="59">
        <f t="shared" si="3"/>
        <v>0</v>
      </c>
      <c r="G20" s="58">
        <f t="shared" si="4"/>
        <v>0</v>
      </c>
    </row>
    <row r="21" spans="1:7" ht="15" customHeight="1" x14ac:dyDescent="0.45">
      <c r="A21" s="56">
        <f t="shared" si="5"/>
        <v>7</v>
      </c>
      <c r="B21" s="57">
        <f t="shared" si="0"/>
        <v>46388</v>
      </c>
      <c r="C21" s="58">
        <f t="shared" si="6"/>
        <v>0</v>
      </c>
      <c r="D21" s="59">
        <f t="shared" si="1"/>
        <v>0</v>
      </c>
      <c r="E21" s="59">
        <f t="shared" si="2"/>
        <v>0</v>
      </c>
      <c r="F21" s="59">
        <f t="shared" si="3"/>
        <v>0</v>
      </c>
      <c r="G21" s="58">
        <f t="shared" si="4"/>
        <v>0</v>
      </c>
    </row>
    <row r="22" spans="1:7" ht="15" customHeight="1" x14ac:dyDescent="0.45">
      <c r="A22" s="56">
        <f t="shared" si="5"/>
        <v>8</v>
      </c>
      <c r="B22" s="57">
        <f t="shared" si="0"/>
        <v>46419</v>
      </c>
      <c r="C22" s="58">
        <f t="shared" si="6"/>
        <v>0</v>
      </c>
      <c r="D22" s="59">
        <f t="shared" si="1"/>
        <v>0</v>
      </c>
      <c r="E22" s="59">
        <f t="shared" si="2"/>
        <v>0</v>
      </c>
      <c r="F22" s="59">
        <f t="shared" si="3"/>
        <v>0</v>
      </c>
      <c r="G22" s="58">
        <f t="shared" si="4"/>
        <v>0</v>
      </c>
    </row>
    <row r="23" spans="1:7" ht="15" customHeight="1" x14ac:dyDescent="0.45">
      <c r="A23" s="56">
        <f t="shared" si="5"/>
        <v>9</v>
      </c>
      <c r="B23" s="57">
        <f t="shared" si="0"/>
        <v>46447</v>
      </c>
      <c r="C23" s="58">
        <f t="shared" si="6"/>
        <v>0</v>
      </c>
      <c r="D23" s="59">
        <f t="shared" si="1"/>
        <v>0</v>
      </c>
      <c r="E23" s="59">
        <f t="shared" si="2"/>
        <v>0</v>
      </c>
      <c r="F23" s="59">
        <f t="shared" si="3"/>
        <v>0</v>
      </c>
      <c r="G23" s="58">
        <f t="shared" si="4"/>
        <v>0</v>
      </c>
    </row>
    <row r="24" spans="1:7" ht="15" customHeight="1" x14ac:dyDescent="0.45">
      <c r="A24" s="56">
        <f t="shared" si="5"/>
        <v>10</v>
      </c>
      <c r="B24" s="57">
        <f t="shared" si="0"/>
        <v>46478</v>
      </c>
      <c r="C24" s="58">
        <f t="shared" si="6"/>
        <v>0</v>
      </c>
      <c r="D24" s="59">
        <f t="shared" si="1"/>
        <v>0</v>
      </c>
      <c r="E24" s="59">
        <f t="shared" si="2"/>
        <v>0</v>
      </c>
      <c r="F24" s="59">
        <f t="shared" si="3"/>
        <v>0</v>
      </c>
      <c r="G24" s="58">
        <f t="shared" si="4"/>
        <v>0</v>
      </c>
    </row>
    <row r="25" spans="1:7" ht="15" customHeight="1" x14ac:dyDescent="0.45">
      <c r="A25" s="56">
        <f t="shared" si="5"/>
        <v>11</v>
      </c>
      <c r="B25" s="57">
        <f t="shared" si="0"/>
        <v>46508</v>
      </c>
      <c r="C25" s="58">
        <f t="shared" si="6"/>
        <v>0</v>
      </c>
      <c r="D25" s="59">
        <f t="shared" si="1"/>
        <v>0</v>
      </c>
      <c r="E25" s="59">
        <f t="shared" si="2"/>
        <v>0</v>
      </c>
      <c r="F25" s="59">
        <f t="shared" si="3"/>
        <v>0</v>
      </c>
      <c r="G25" s="58">
        <f t="shared" si="4"/>
        <v>0</v>
      </c>
    </row>
    <row r="26" spans="1:7" ht="15" customHeight="1" x14ac:dyDescent="0.45">
      <c r="A26" s="56">
        <f t="shared" si="5"/>
        <v>12</v>
      </c>
      <c r="B26" s="57">
        <f t="shared" si="0"/>
        <v>46539</v>
      </c>
      <c r="C26" s="58">
        <f t="shared" si="6"/>
        <v>0</v>
      </c>
      <c r="D26" s="59">
        <f t="shared" si="1"/>
        <v>0</v>
      </c>
      <c r="E26" s="59">
        <f t="shared" si="2"/>
        <v>0</v>
      </c>
      <c r="F26" s="59">
        <f t="shared" si="3"/>
        <v>0</v>
      </c>
      <c r="G26" s="58">
        <f t="shared" si="4"/>
        <v>0</v>
      </c>
    </row>
    <row r="27" spans="1:7" ht="15" customHeight="1" x14ac:dyDescent="0.45">
      <c r="A27" s="56">
        <f t="shared" si="5"/>
        <v>13</v>
      </c>
      <c r="B27" s="57">
        <f t="shared" si="0"/>
        <v>46569</v>
      </c>
      <c r="C27" s="58">
        <f t="shared" si="6"/>
        <v>0</v>
      </c>
      <c r="D27" s="59">
        <f t="shared" si="1"/>
        <v>0</v>
      </c>
      <c r="E27" s="59">
        <f t="shared" si="2"/>
        <v>0</v>
      </c>
      <c r="F27" s="59">
        <f t="shared" si="3"/>
        <v>0</v>
      </c>
      <c r="G27" s="58">
        <f t="shared" si="4"/>
        <v>0</v>
      </c>
    </row>
    <row r="28" spans="1:7" ht="15" customHeight="1" x14ac:dyDescent="0.45">
      <c r="A28" s="56">
        <f t="shared" si="5"/>
        <v>14</v>
      </c>
      <c r="B28" s="57">
        <f t="shared" si="0"/>
        <v>46600</v>
      </c>
      <c r="C28" s="58">
        <f t="shared" si="6"/>
        <v>0</v>
      </c>
      <c r="D28" s="59">
        <f t="shared" si="1"/>
        <v>0</v>
      </c>
      <c r="E28" s="59">
        <f t="shared" si="2"/>
        <v>0</v>
      </c>
      <c r="F28" s="59">
        <f t="shared" si="3"/>
        <v>0</v>
      </c>
      <c r="G28" s="58">
        <f t="shared" si="4"/>
        <v>0</v>
      </c>
    </row>
    <row r="29" spans="1:7" ht="15" customHeight="1" x14ac:dyDescent="0.45">
      <c r="A29" s="56">
        <f t="shared" si="5"/>
        <v>15</v>
      </c>
      <c r="B29" s="57">
        <f t="shared" si="0"/>
        <v>46631</v>
      </c>
      <c r="C29" s="58">
        <f t="shared" si="6"/>
        <v>0</v>
      </c>
      <c r="D29" s="59">
        <f t="shared" si="1"/>
        <v>0</v>
      </c>
      <c r="E29" s="59">
        <f t="shared" si="2"/>
        <v>0</v>
      </c>
      <c r="F29" s="59">
        <f t="shared" si="3"/>
        <v>0</v>
      </c>
      <c r="G29" s="58">
        <f t="shared" si="4"/>
        <v>0</v>
      </c>
    </row>
    <row r="30" spans="1:7" ht="15" customHeight="1" x14ac:dyDescent="0.45">
      <c r="A30" s="56">
        <f t="shared" si="5"/>
        <v>16</v>
      </c>
      <c r="B30" s="57">
        <f t="shared" si="0"/>
        <v>46661</v>
      </c>
      <c r="C30" s="58">
        <f t="shared" si="6"/>
        <v>0</v>
      </c>
      <c r="D30" s="59">
        <f t="shared" si="1"/>
        <v>0</v>
      </c>
      <c r="E30" s="59">
        <f t="shared" si="2"/>
        <v>0</v>
      </c>
      <c r="F30" s="59">
        <f t="shared" si="3"/>
        <v>0</v>
      </c>
      <c r="G30" s="58">
        <f t="shared" si="4"/>
        <v>0</v>
      </c>
    </row>
    <row r="31" spans="1:7" ht="15" customHeight="1" x14ac:dyDescent="0.45">
      <c r="A31" s="56">
        <f t="shared" si="5"/>
        <v>17</v>
      </c>
      <c r="B31" s="57">
        <f t="shared" si="0"/>
        <v>46692</v>
      </c>
      <c r="C31" s="58">
        <f t="shared" si="6"/>
        <v>0</v>
      </c>
      <c r="D31" s="59">
        <f t="shared" si="1"/>
        <v>0</v>
      </c>
      <c r="E31" s="59">
        <f t="shared" si="2"/>
        <v>0</v>
      </c>
      <c r="F31" s="59">
        <f t="shared" si="3"/>
        <v>0</v>
      </c>
      <c r="G31" s="58">
        <f t="shared" si="4"/>
        <v>0</v>
      </c>
    </row>
    <row r="32" spans="1:7" ht="15" customHeight="1" x14ac:dyDescent="0.45">
      <c r="A32" s="56">
        <f t="shared" si="5"/>
        <v>18</v>
      </c>
      <c r="B32" s="57">
        <f t="shared" si="0"/>
        <v>46722</v>
      </c>
      <c r="C32" s="58">
        <f t="shared" si="6"/>
        <v>0</v>
      </c>
      <c r="D32" s="59">
        <f t="shared" si="1"/>
        <v>0</v>
      </c>
      <c r="E32" s="59">
        <f t="shared" si="2"/>
        <v>0</v>
      </c>
      <c r="F32" s="59">
        <f t="shared" si="3"/>
        <v>0</v>
      </c>
      <c r="G32" s="58">
        <f t="shared" si="4"/>
        <v>0</v>
      </c>
    </row>
    <row r="33" spans="1:7" ht="15" customHeight="1" x14ac:dyDescent="0.45">
      <c r="A33" s="56">
        <f t="shared" si="5"/>
        <v>19</v>
      </c>
      <c r="B33" s="57">
        <f t="shared" si="0"/>
        <v>46753</v>
      </c>
      <c r="C33" s="58">
        <f t="shared" si="6"/>
        <v>0</v>
      </c>
      <c r="D33" s="59">
        <f t="shared" si="1"/>
        <v>0</v>
      </c>
      <c r="E33" s="59">
        <f t="shared" si="2"/>
        <v>0</v>
      </c>
      <c r="F33" s="59">
        <f t="shared" si="3"/>
        <v>0</v>
      </c>
      <c r="G33" s="58">
        <f t="shared" si="4"/>
        <v>0</v>
      </c>
    </row>
    <row r="34" spans="1:7" ht="15" customHeight="1" x14ac:dyDescent="0.45">
      <c r="A34" s="56">
        <f t="shared" si="5"/>
        <v>20</v>
      </c>
      <c r="B34" s="57">
        <f t="shared" si="0"/>
        <v>46784</v>
      </c>
      <c r="C34" s="58">
        <f t="shared" si="6"/>
        <v>0</v>
      </c>
      <c r="D34" s="59">
        <f t="shared" si="1"/>
        <v>0</v>
      </c>
      <c r="E34" s="59">
        <f t="shared" si="2"/>
        <v>0</v>
      </c>
      <c r="F34" s="59">
        <f t="shared" si="3"/>
        <v>0</v>
      </c>
      <c r="G34" s="58">
        <f t="shared" si="4"/>
        <v>0</v>
      </c>
    </row>
    <row r="35" spans="1:7" ht="15" customHeight="1" x14ac:dyDescent="0.45">
      <c r="A35" s="56">
        <f t="shared" si="5"/>
        <v>21</v>
      </c>
      <c r="B35" s="57">
        <f t="shared" si="0"/>
        <v>46813</v>
      </c>
      <c r="C35" s="58">
        <f t="shared" si="6"/>
        <v>0</v>
      </c>
      <c r="D35" s="59">
        <f t="shared" si="1"/>
        <v>0</v>
      </c>
      <c r="E35" s="59">
        <f t="shared" si="2"/>
        <v>0</v>
      </c>
      <c r="F35" s="59">
        <f t="shared" si="3"/>
        <v>0</v>
      </c>
      <c r="G35" s="58">
        <f t="shared" si="4"/>
        <v>0</v>
      </c>
    </row>
    <row r="36" spans="1:7" ht="15" customHeight="1" x14ac:dyDescent="0.45">
      <c r="A36" s="56">
        <f t="shared" si="5"/>
        <v>22</v>
      </c>
      <c r="B36" s="57">
        <f t="shared" si="0"/>
        <v>46844</v>
      </c>
      <c r="C36" s="58">
        <f t="shared" si="6"/>
        <v>0</v>
      </c>
      <c r="D36" s="59">
        <f t="shared" si="1"/>
        <v>0</v>
      </c>
      <c r="E36" s="59">
        <f t="shared" si="2"/>
        <v>0</v>
      </c>
      <c r="F36" s="59">
        <f t="shared" si="3"/>
        <v>0</v>
      </c>
      <c r="G36" s="58">
        <f t="shared" si="4"/>
        <v>0</v>
      </c>
    </row>
    <row r="37" spans="1:7" ht="15" customHeight="1" x14ac:dyDescent="0.45">
      <c r="A37" s="56">
        <f t="shared" si="5"/>
        <v>23</v>
      </c>
      <c r="B37" s="57">
        <f t="shared" si="0"/>
        <v>46874</v>
      </c>
      <c r="C37" s="58">
        <f t="shared" si="6"/>
        <v>0</v>
      </c>
      <c r="D37" s="59">
        <f t="shared" si="1"/>
        <v>0</v>
      </c>
      <c r="E37" s="59">
        <f t="shared" si="2"/>
        <v>0</v>
      </c>
      <c r="F37" s="59">
        <f t="shared" si="3"/>
        <v>0</v>
      </c>
      <c r="G37" s="58">
        <f t="shared" si="4"/>
        <v>0</v>
      </c>
    </row>
    <row r="38" spans="1:7" ht="15" customHeight="1" x14ac:dyDescent="0.45">
      <c r="A38" s="56">
        <f t="shared" si="5"/>
        <v>24</v>
      </c>
      <c r="B38" s="57">
        <f t="shared" si="0"/>
        <v>46905</v>
      </c>
      <c r="C38" s="58">
        <f t="shared" si="6"/>
        <v>0</v>
      </c>
      <c r="D38" s="59">
        <f t="shared" si="1"/>
        <v>0</v>
      </c>
      <c r="E38" s="59">
        <f t="shared" si="2"/>
        <v>0</v>
      </c>
      <c r="F38" s="59">
        <f t="shared" si="3"/>
        <v>0</v>
      </c>
      <c r="G38" s="58">
        <f t="shared" si="4"/>
        <v>0</v>
      </c>
    </row>
    <row r="39" spans="1:7" ht="15" customHeight="1" x14ac:dyDescent="0.45">
      <c r="A39" s="56">
        <f t="shared" si="5"/>
        <v>25</v>
      </c>
      <c r="B39" s="57">
        <f t="shared" si="0"/>
        <v>46935</v>
      </c>
      <c r="C39" s="58">
        <f t="shared" si="6"/>
        <v>0</v>
      </c>
      <c r="D39" s="59">
        <f t="shared" si="1"/>
        <v>0</v>
      </c>
      <c r="E39" s="59">
        <f t="shared" si="2"/>
        <v>0</v>
      </c>
      <c r="F39" s="59">
        <f t="shared" si="3"/>
        <v>0</v>
      </c>
      <c r="G39" s="58">
        <f t="shared" si="4"/>
        <v>0</v>
      </c>
    </row>
    <row r="40" spans="1:7" ht="15" customHeight="1" x14ac:dyDescent="0.45">
      <c r="A40" s="56">
        <f t="shared" si="5"/>
        <v>26</v>
      </c>
      <c r="B40" s="57">
        <f t="shared" si="0"/>
        <v>46966</v>
      </c>
      <c r="C40" s="58">
        <f t="shared" si="6"/>
        <v>0</v>
      </c>
      <c r="D40" s="59">
        <f t="shared" si="1"/>
        <v>0</v>
      </c>
      <c r="E40" s="59">
        <f t="shared" si="2"/>
        <v>0</v>
      </c>
      <c r="F40" s="59">
        <f t="shared" si="3"/>
        <v>0</v>
      </c>
      <c r="G40" s="58">
        <f t="shared" si="4"/>
        <v>0</v>
      </c>
    </row>
    <row r="41" spans="1:7" ht="15" customHeight="1" x14ac:dyDescent="0.45">
      <c r="A41" s="56">
        <f t="shared" si="5"/>
        <v>27</v>
      </c>
      <c r="B41" s="57">
        <f t="shared" si="0"/>
        <v>46997</v>
      </c>
      <c r="C41" s="58">
        <f t="shared" si="6"/>
        <v>0</v>
      </c>
      <c r="D41" s="59">
        <f t="shared" si="1"/>
        <v>0</v>
      </c>
      <c r="E41" s="59">
        <f t="shared" si="2"/>
        <v>0</v>
      </c>
      <c r="F41" s="59">
        <f t="shared" si="3"/>
        <v>0</v>
      </c>
      <c r="G41" s="58">
        <f t="shared" si="4"/>
        <v>0</v>
      </c>
    </row>
    <row r="42" spans="1:7" ht="15" customHeight="1" x14ac:dyDescent="0.45">
      <c r="A42" s="56">
        <f t="shared" si="5"/>
        <v>28</v>
      </c>
      <c r="B42" s="57">
        <f t="shared" si="0"/>
        <v>47027</v>
      </c>
      <c r="C42" s="58">
        <f t="shared" si="6"/>
        <v>0</v>
      </c>
      <c r="D42" s="59">
        <f t="shared" si="1"/>
        <v>0</v>
      </c>
      <c r="E42" s="59">
        <f t="shared" si="2"/>
        <v>0</v>
      </c>
      <c r="F42" s="59">
        <f t="shared" si="3"/>
        <v>0</v>
      </c>
      <c r="G42" s="58">
        <f t="shared" si="4"/>
        <v>0</v>
      </c>
    </row>
    <row r="43" spans="1:7" ht="15" customHeight="1" x14ac:dyDescent="0.45">
      <c r="A43" s="56">
        <f t="shared" si="5"/>
        <v>29</v>
      </c>
      <c r="B43" s="57">
        <f t="shared" si="0"/>
        <v>47058</v>
      </c>
      <c r="C43" s="58">
        <f t="shared" si="6"/>
        <v>0</v>
      </c>
      <c r="D43" s="59">
        <f t="shared" si="1"/>
        <v>0</v>
      </c>
      <c r="E43" s="59">
        <f t="shared" si="2"/>
        <v>0</v>
      </c>
      <c r="F43" s="59">
        <f t="shared" si="3"/>
        <v>0</v>
      </c>
      <c r="G43" s="58">
        <f t="shared" si="4"/>
        <v>0</v>
      </c>
    </row>
    <row r="44" spans="1:7" ht="15" customHeight="1" x14ac:dyDescent="0.45">
      <c r="A44" s="56">
        <f t="shared" si="5"/>
        <v>30</v>
      </c>
      <c r="B44" s="57">
        <f t="shared" si="0"/>
        <v>47088</v>
      </c>
      <c r="C44" s="58">
        <f t="shared" si="6"/>
        <v>0</v>
      </c>
      <c r="D44" s="59">
        <f t="shared" si="1"/>
        <v>0</v>
      </c>
      <c r="E44" s="59">
        <f t="shared" si="2"/>
        <v>0</v>
      </c>
      <c r="F44" s="59">
        <f t="shared" si="3"/>
        <v>0</v>
      </c>
      <c r="G44" s="58">
        <f t="shared" si="4"/>
        <v>0</v>
      </c>
    </row>
    <row r="45" spans="1:7" ht="15" customHeight="1" x14ac:dyDescent="0.45">
      <c r="A45" s="56">
        <f t="shared" si="5"/>
        <v>31</v>
      </c>
      <c r="B45" s="57">
        <f t="shared" si="0"/>
        <v>47119</v>
      </c>
      <c r="C45" s="58">
        <f t="shared" si="6"/>
        <v>0</v>
      </c>
      <c r="D45" s="59">
        <f t="shared" si="1"/>
        <v>0</v>
      </c>
      <c r="E45" s="59">
        <f t="shared" si="2"/>
        <v>0</v>
      </c>
      <c r="F45" s="59">
        <f t="shared" si="3"/>
        <v>0</v>
      </c>
      <c r="G45" s="58">
        <f t="shared" si="4"/>
        <v>0</v>
      </c>
    </row>
    <row r="46" spans="1:7" ht="15" customHeight="1" x14ac:dyDescent="0.45">
      <c r="A46" s="56">
        <f t="shared" si="5"/>
        <v>32</v>
      </c>
      <c r="B46" s="57">
        <f t="shared" si="0"/>
        <v>47150</v>
      </c>
      <c r="C46" s="58">
        <f t="shared" si="6"/>
        <v>0</v>
      </c>
      <c r="D46" s="59">
        <f t="shared" si="1"/>
        <v>0</v>
      </c>
      <c r="E46" s="59">
        <f t="shared" si="2"/>
        <v>0</v>
      </c>
      <c r="F46" s="59">
        <f t="shared" si="3"/>
        <v>0</v>
      </c>
      <c r="G46" s="58">
        <f t="shared" si="4"/>
        <v>0</v>
      </c>
    </row>
    <row r="47" spans="1:7" ht="15" customHeight="1" x14ac:dyDescent="0.45">
      <c r="A47" s="56">
        <f t="shared" si="5"/>
        <v>33</v>
      </c>
      <c r="B47" s="57">
        <f t="shared" si="0"/>
        <v>47178</v>
      </c>
      <c r="C47" s="58">
        <f t="shared" si="6"/>
        <v>0</v>
      </c>
      <c r="D47" s="59">
        <f t="shared" si="1"/>
        <v>0</v>
      </c>
      <c r="E47" s="59">
        <f t="shared" si="2"/>
        <v>0</v>
      </c>
      <c r="F47" s="59">
        <f t="shared" si="3"/>
        <v>0</v>
      </c>
      <c r="G47" s="58">
        <f t="shared" si="4"/>
        <v>0</v>
      </c>
    </row>
    <row r="48" spans="1:7" ht="15" customHeight="1" x14ac:dyDescent="0.45">
      <c r="A48" s="56">
        <f t="shared" si="5"/>
        <v>34</v>
      </c>
      <c r="B48" s="57">
        <f t="shared" si="0"/>
        <v>47209</v>
      </c>
      <c r="C48" s="58">
        <f t="shared" si="6"/>
        <v>0</v>
      </c>
      <c r="D48" s="59">
        <f t="shared" si="1"/>
        <v>0</v>
      </c>
      <c r="E48" s="59">
        <f t="shared" si="2"/>
        <v>0</v>
      </c>
      <c r="F48" s="59">
        <f t="shared" si="3"/>
        <v>0</v>
      </c>
      <c r="G48" s="58">
        <f t="shared" si="4"/>
        <v>0</v>
      </c>
    </row>
    <row r="49" spans="1:7" ht="15" customHeight="1" x14ac:dyDescent="0.45">
      <c r="A49" s="56">
        <f t="shared" si="5"/>
        <v>35</v>
      </c>
      <c r="B49" s="57">
        <f t="shared" si="0"/>
        <v>47239</v>
      </c>
      <c r="C49" s="58">
        <f t="shared" si="6"/>
        <v>0</v>
      </c>
      <c r="D49" s="59">
        <f t="shared" si="1"/>
        <v>0</v>
      </c>
      <c r="E49" s="59">
        <f t="shared" si="2"/>
        <v>0</v>
      </c>
      <c r="F49" s="59">
        <f t="shared" si="3"/>
        <v>0</v>
      </c>
      <c r="G49" s="58">
        <f t="shared" si="4"/>
        <v>0</v>
      </c>
    </row>
    <row r="50" spans="1:7" ht="15" customHeight="1" x14ac:dyDescent="0.45">
      <c r="A50" s="56">
        <f t="shared" si="5"/>
        <v>36</v>
      </c>
      <c r="B50" s="57">
        <f t="shared" si="0"/>
        <v>47270</v>
      </c>
      <c r="C50" s="58">
        <f t="shared" si="6"/>
        <v>0</v>
      </c>
      <c r="D50" s="59">
        <f t="shared" si="1"/>
        <v>0</v>
      </c>
      <c r="E50" s="59">
        <f t="shared" si="2"/>
        <v>0</v>
      </c>
      <c r="F50" s="59">
        <f t="shared" si="3"/>
        <v>0</v>
      </c>
      <c r="G50" s="58">
        <f t="shared" si="4"/>
        <v>0</v>
      </c>
    </row>
    <row r="51" spans="1:7" ht="15" customHeight="1" x14ac:dyDescent="0.45">
      <c r="A51" s="56">
        <f t="shared" si="5"/>
        <v>37</v>
      </c>
      <c r="B51" s="57">
        <f t="shared" si="0"/>
        <v>47300</v>
      </c>
      <c r="C51" s="58">
        <f t="shared" si="6"/>
        <v>0</v>
      </c>
      <c r="D51" s="59">
        <f t="shared" si="1"/>
        <v>0</v>
      </c>
      <c r="E51" s="59">
        <f t="shared" si="2"/>
        <v>0</v>
      </c>
      <c r="F51" s="59">
        <f t="shared" si="3"/>
        <v>0</v>
      </c>
      <c r="G51" s="58">
        <f t="shared" si="4"/>
        <v>0</v>
      </c>
    </row>
    <row r="52" spans="1:7" ht="15" customHeight="1" x14ac:dyDescent="0.45">
      <c r="A52" s="56">
        <f t="shared" si="5"/>
        <v>38</v>
      </c>
      <c r="B52" s="57">
        <f t="shared" si="0"/>
        <v>47331</v>
      </c>
      <c r="C52" s="58">
        <f t="shared" si="6"/>
        <v>0</v>
      </c>
      <c r="D52" s="59">
        <f t="shared" si="1"/>
        <v>0</v>
      </c>
      <c r="E52" s="59">
        <f t="shared" si="2"/>
        <v>0</v>
      </c>
      <c r="F52" s="59">
        <f t="shared" si="3"/>
        <v>0</v>
      </c>
      <c r="G52" s="58">
        <f t="shared" si="4"/>
        <v>0</v>
      </c>
    </row>
    <row r="53" spans="1:7" ht="15" customHeight="1" x14ac:dyDescent="0.45">
      <c r="A53" s="56">
        <f t="shared" si="5"/>
        <v>39</v>
      </c>
      <c r="B53" s="57">
        <f t="shared" si="0"/>
        <v>47362</v>
      </c>
      <c r="C53" s="58">
        <f t="shared" si="6"/>
        <v>0</v>
      </c>
      <c r="D53" s="59">
        <f t="shared" si="1"/>
        <v>0</v>
      </c>
      <c r="E53" s="59">
        <f t="shared" si="2"/>
        <v>0</v>
      </c>
      <c r="F53" s="59">
        <f t="shared" si="3"/>
        <v>0</v>
      </c>
      <c r="G53" s="58">
        <f t="shared" si="4"/>
        <v>0</v>
      </c>
    </row>
    <row r="54" spans="1:7" ht="15" customHeight="1" x14ac:dyDescent="0.45">
      <c r="A54" s="56">
        <f t="shared" si="5"/>
        <v>40</v>
      </c>
      <c r="B54" s="57">
        <f t="shared" si="0"/>
        <v>47392</v>
      </c>
      <c r="C54" s="58">
        <f t="shared" si="6"/>
        <v>0</v>
      </c>
      <c r="D54" s="59">
        <f t="shared" si="1"/>
        <v>0</v>
      </c>
      <c r="E54" s="59">
        <f t="shared" si="2"/>
        <v>0</v>
      </c>
      <c r="F54" s="59">
        <f t="shared" si="3"/>
        <v>0</v>
      </c>
      <c r="G54" s="58">
        <f t="shared" si="4"/>
        <v>0</v>
      </c>
    </row>
    <row r="55" spans="1:7" ht="15" customHeight="1" x14ac:dyDescent="0.45">
      <c r="A55" s="56">
        <f t="shared" si="5"/>
        <v>41</v>
      </c>
      <c r="B55" s="57">
        <f t="shared" si="0"/>
        <v>47423</v>
      </c>
      <c r="C55" s="58">
        <f t="shared" si="6"/>
        <v>0</v>
      </c>
      <c r="D55" s="59">
        <f t="shared" si="1"/>
        <v>0</v>
      </c>
      <c r="E55" s="59">
        <f t="shared" si="2"/>
        <v>0</v>
      </c>
      <c r="F55" s="59">
        <f t="shared" si="3"/>
        <v>0</v>
      </c>
      <c r="G55" s="58">
        <f t="shared" si="4"/>
        <v>0</v>
      </c>
    </row>
    <row r="56" spans="1:7" ht="15" customHeight="1" x14ac:dyDescent="0.45">
      <c r="A56" s="56">
        <f t="shared" si="5"/>
        <v>42</v>
      </c>
      <c r="B56" s="57">
        <f t="shared" si="0"/>
        <v>47453</v>
      </c>
      <c r="C56" s="58">
        <f t="shared" si="6"/>
        <v>0</v>
      </c>
      <c r="D56" s="59">
        <f t="shared" si="1"/>
        <v>0</v>
      </c>
      <c r="E56" s="59">
        <f t="shared" si="2"/>
        <v>0</v>
      </c>
      <c r="F56" s="59">
        <f t="shared" si="3"/>
        <v>0</v>
      </c>
      <c r="G56" s="58">
        <f t="shared" si="4"/>
        <v>0</v>
      </c>
    </row>
    <row r="57" spans="1:7" ht="15" customHeight="1" x14ac:dyDescent="0.45">
      <c r="A57" s="56">
        <f t="shared" si="5"/>
        <v>43</v>
      </c>
      <c r="B57" s="57">
        <f t="shared" si="0"/>
        <v>47484</v>
      </c>
      <c r="C57" s="58">
        <f t="shared" si="6"/>
        <v>0</v>
      </c>
      <c r="D57" s="59">
        <f t="shared" si="1"/>
        <v>0</v>
      </c>
      <c r="E57" s="59">
        <f t="shared" si="2"/>
        <v>0</v>
      </c>
      <c r="F57" s="59">
        <f t="shared" si="3"/>
        <v>0</v>
      </c>
      <c r="G57" s="58">
        <f t="shared" si="4"/>
        <v>0</v>
      </c>
    </row>
    <row r="58" spans="1:7" ht="15" customHeight="1" x14ac:dyDescent="0.45">
      <c r="A58" s="56">
        <f t="shared" si="5"/>
        <v>44</v>
      </c>
      <c r="B58" s="57">
        <f t="shared" si="0"/>
        <v>47515</v>
      </c>
      <c r="C58" s="58">
        <f t="shared" si="6"/>
        <v>0</v>
      </c>
      <c r="D58" s="59">
        <f t="shared" si="1"/>
        <v>0</v>
      </c>
      <c r="E58" s="59">
        <f t="shared" si="2"/>
        <v>0</v>
      </c>
      <c r="F58" s="59">
        <f t="shared" si="3"/>
        <v>0</v>
      </c>
      <c r="G58" s="58">
        <f t="shared" si="4"/>
        <v>0</v>
      </c>
    </row>
    <row r="59" spans="1:7" ht="15" customHeight="1" x14ac:dyDescent="0.45">
      <c r="A59" s="56">
        <f t="shared" si="5"/>
        <v>45</v>
      </c>
      <c r="B59" s="57">
        <f t="shared" si="0"/>
        <v>47543</v>
      </c>
      <c r="C59" s="58">
        <f t="shared" si="6"/>
        <v>0</v>
      </c>
      <c r="D59" s="59">
        <f t="shared" si="1"/>
        <v>0</v>
      </c>
      <c r="E59" s="59">
        <f t="shared" si="2"/>
        <v>0</v>
      </c>
      <c r="F59" s="59">
        <f t="shared" si="3"/>
        <v>0</v>
      </c>
      <c r="G59" s="58">
        <f t="shared" si="4"/>
        <v>0</v>
      </c>
    </row>
    <row r="60" spans="1:7" ht="15" customHeight="1" x14ac:dyDescent="0.45">
      <c r="A60" s="56">
        <f t="shared" si="5"/>
        <v>46</v>
      </c>
      <c r="B60" s="57">
        <f t="shared" si="0"/>
        <v>47574</v>
      </c>
      <c r="C60" s="58">
        <f t="shared" si="6"/>
        <v>0</v>
      </c>
      <c r="D60" s="59">
        <f t="shared" si="1"/>
        <v>0</v>
      </c>
      <c r="E60" s="59">
        <f t="shared" si="2"/>
        <v>0</v>
      </c>
      <c r="F60" s="59">
        <f t="shared" si="3"/>
        <v>0</v>
      </c>
      <c r="G60" s="58">
        <f t="shared" si="4"/>
        <v>0</v>
      </c>
    </row>
    <row r="61" spans="1:7" ht="15" customHeight="1" x14ac:dyDescent="0.45">
      <c r="A61" s="56">
        <f t="shared" si="5"/>
        <v>47</v>
      </c>
      <c r="B61" s="57">
        <f t="shared" si="0"/>
        <v>47604</v>
      </c>
      <c r="C61" s="58">
        <f t="shared" si="6"/>
        <v>0</v>
      </c>
      <c r="D61" s="59">
        <f t="shared" si="1"/>
        <v>0</v>
      </c>
      <c r="E61" s="59">
        <f t="shared" si="2"/>
        <v>0</v>
      </c>
      <c r="F61" s="59">
        <f t="shared" si="3"/>
        <v>0</v>
      </c>
      <c r="G61" s="58">
        <f t="shared" si="4"/>
        <v>0</v>
      </c>
    </row>
    <row r="62" spans="1:7" ht="15" customHeight="1" x14ac:dyDescent="0.45">
      <c r="A62" s="56">
        <f t="shared" si="5"/>
        <v>48</v>
      </c>
      <c r="B62" s="57">
        <f t="shared" si="0"/>
        <v>47635</v>
      </c>
      <c r="C62" s="58">
        <f t="shared" si="6"/>
        <v>0</v>
      </c>
      <c r="D62" s="59">
        <f t="shared" si="1"/>
        <v>0</v>
      </c>
      <c r="E62" s="59">
        <f t="shared" si="2"/>
        <v>0</v>
      </c>
      <c r="F62" s="59">
        <f t="shared" si="3"/>
        <v>0</v>
      </c>
      <c r="G62" s="58">
        <f t="shared" si="4"/>
        <v>0</v>
      </c>
    </row>
    <row r="63" spans="1:7" ht="15" customHeight="1" x14ac:dyDescent="0.45">
      <c r="A63" s="56">
        <f t="shared" si="5"/>
        <v>49</v>
      </c>
      <c r="B63" s="57">
        <f t="shared" si="0"/>
        <v>47665</v>
      </c>
      <c r="C63" s="58">
        <f t="shared" si="6"/>
        <v>0</v>
      </c>
      <c r="D63" s="59">
        <f t="shared" si="1"/>
        <v>0</v>
      </c>
      <c r="E63" s="59">
        <f t="shared" si="2"/>
        <v>0</v>
      </c>
      <c r="F63" s="59">
        <f t="shared" si="3"/>
        <v>0</v>
      </c>
      <c r="G63" s="58">
        <f t="shared" si="4"/>
        <v>0</v>
      </c>
    </row>
    <row r="64" spans="1:7" ht="15" customHeight="1" x14ac:dyDescent="0.45">
      <c r="A64" s="56">
        <f t="shared" si="5"/>
        <v>50</v>
      </c>
      <c r="B64" s="57">
        <f t="shared" si="0"/>
        <v>47696</v>
      </c>
      <c r="C64" s="58">
        <f t="shared" si="6"/>
        <v>0</v>
      </c>
      <c r="D64" s="59">
        <f t="shared" si="1"/>
        <v>0</v>
      </c>
      <c r="E64" s="59">
        <f t="shared" si="2"/>
        <v>0</v>
      </c>
      <c r="F64" s="59">
        <f t="shared" si="3"/>
        <v>0</v>
      </c>
      <c r="G64" s="58">
        <f t="shared" si="4"/>
        <v>0</v>
      </c>
    </row>
    <row r="65" spans="1:7" ht="15" customHeight="1" x14ac:dyDescent="0.45">
      <c r="A65" s="56">
        <f t="shared" si="5"/>
        <v>51</v>
      </c>
      <c r="B65" s="57">
        <f t="shared" si="0"/>
        <v>47727</v>
      </c>
      <c r="C65" s="58">
        <f t="shared" si="6"/>
        <v>0</v>
      </c>
      <c r="D65" s="59">
        <f t="shared" si="1"/>
        <v>0</v>
      </c>
      <c r="E65" s="59">
        <f t="shared" si="2"/>
        <v>0</v>
      </c>
      <c r="F65" s="59">
        <f t="shared" si="3"/>
        <v>0</v>
      </c>
      <c r="G65" s="58">
        <f t="shared" si="4"/>
        <v>0</v>
      </c>
    </row>
    <row r="66" spans="1:7" ht="15" customHeight="1" x14ac:dyDescent="0.45">
      <c r="A66" s="56">
        <f t="shared" si="5"/>
        <v>52</v>
      </c>
      <c r="B66" s="57">
        <f t="shared" si="0"/>
        <v>47757</v>
      </c>
      <c r="C66" s="58">
        <f t="shared" si="6"/>
        <v>0</v>
      </c>
      <c r="D66" s="59">
        <f t="shared" si="1"/>
        <v>0</v>
      </c>
      <c r="E66" s="59">
        <f t="shared" si="2"/>
        <v>0</v>
      </c>
      <c r="F66" s="59">
        <f t="shared" si="3"/>
        <v>0</v>
      </c>
      <c r="G66" s="58">
        <f t="shared" si="4"/>
        <v>0</v>
      </c>
    </row>
    <row r="67" spans="1:7" ht="15" customHeight="1" x14ac:dyDescent="0.45">
      <c r="A67" s="56">
        <f t="shared" si="5"/>
        <v>53</v>
      </c>
      <c r="B67" s="57">
        <f t="shared" si="0"/>
        <v>47788</v>
      </c>
      <c r="C67" s="58">
        <f t="shared" si="6"/>
        <v>0</v>
      </c>
      <c r="D67" s="59">
        <f t="shared" si="1"/>
        <v>0</v>
      </c>
      <c r="E67" s="59">
        <f t="shared" si="2"/>
        <v>0</v>
      </c>
      <c r="F67" s="59">
        <f t="shared" si="3"/>
        <v>0</v>
      </c>
      <c r="G67" s="58">
        <f t="shared" si="4"/>
        <v>0</v>
      </c>
    </row>
    <row r="68" spans="1:7" ht="15" customHeight="1" x14ac:dyDescent="0.45">
      <c r="A68" s="56">
        <f t="shared" si="5"/>
        <v>54</v>
      </c>
      <c r="B68" s="57">
        <f t="shared" si="0"/>
        <v>47818</v>
      </c>
      <c r="C68" s="58">
        <f t="shared" si="6"/>
        <v>0</v>
      </c>
      <c r="D68" s="59">
        <f t="shared" si="1"/>
        <v>0</v>
      </c>
      <c r="E68" s="59">
        <f t="shared" si="2"/>
        <v>0</v>
      </c>
      <c r="F68" s="59">
        <f t="shared" si="3"/>
        <v>0</v>
      </c>
      <c r="G68" s="58">
        <f t="shared" si="4"/>
        <v>0</v>
      </c>
    </row>
    <row r="69" spans="1:7" ht="15" customHeight="1" x14ac:dyDescent="0.45">
      <c r="A69" s="56">
        <f t="shared" si="5"/>
        <v>55</v>
      </c>
      <c r="B69" s="57">
        <f t="shared" si="0"/>
        <v>47849</v>
      </c>
      <c r="C69" s="58">
        <f t="shared" si="6"/>
        <v>0</v>
      </c>
      <c r="D69" s="59">
        <f t="shared" si="1"/>
        <v>0</v>
      </c>
      <c r="E69" s="59">
        <f t="shared" si="2"/>
        <v>0</v>
      </c>
      <c r="F69" s="59">
        <f t="shared" si="3"/>
        <v>0</v>
      </c>
      <c r="G69" s="58">
        <f t="shared" si="4"/>
        <v>0</v>
      </c>
    </row>
    <row r="70" spans="1:7" ht="15" customHeight="1" x14ac:dyDescent="0.45">
      <c r="A70" s="56">
        <f t="shared" si="5"/>
        <v>56</v>
      </c>
      <c r="B70" s="57">
        <f t="shared" si="0"/>
        <v>47880</v>
      </c>
      <c r="C70" s="58">
        <f t="shared" si="6"/>
        <v>0</v>
      </c>
      <c r="D70" s="59">
        <f t="shared" si="1"/>
        <v>0</v>
      </c>
      <c r="E70" s="59">
        <f t="shared" si="2"/>
        <v>0</v>
      </c>
      <c r="F70" s="59">
        <f t="shared" si="3"/>
        <v>0</v>
      </c>
      <c r="G70" s="58">
        <f t="shared" si="4"/>
        <v>0</v>
      </c>
    </row>
    <row r="71" spans="1:7" ht="15" customHeight="1" x14ac:dyDescent="0.45">
      <c r="A71" s="56">
        <f t="shared" si="5"/>
        <v>57</v>
      </c>
      <c r="B71" s="57">
        <f t="shared" si="0"/>
        <v>47908</v>
      </c>
      <c r="C71" s="58">
        <f t="shared" si="6"/>
        <v>0</v>
      </c>
      <c r="D71" s="59">
        <f t="shared" si="1"/>
        <v>0</v>
      </c>
      <c r="E71" s="59">
        <f t="shared" si="2"/>
        <v>0</v>
      </c>
      <c r="F71" s="59">
        <f t="shared" si="3"/>
        <v>0</v>
      </c>
      <c r="G71" s="58">
        <f t="shared" si="4"/>
        <v>0</v>
      </c>
    </row>
    <row r="72" spans="1:7" ht="15" customHeight="1" x14ac:dyDescent="0.45">
      <c r="A72" s="56">
        <f t="shared" si="5"/>
        <v>58</v>
      </c>
      <c r="B72" s="57">
        <f t="shared" si="0"/>
        <v>47939</v>
      </c>
      <c r="C72" s="58">
        <f t="shared" si="6"/>
        <v>0</v>
      </c>
      <c r="D72" s="59">
        <f t="shared" si="1"/>
        <v>0</v>
      </c>
      <c r="E72" s="59">
        <f t="shared" si="2"/>
        <v>0</v>
      </c>
      <c r="F72" s="59">
        <f t="shared" si="3"/>
        <v>0</v>
      </c>
      <c r="G72" s="58">
        <f t="shared" si="4"/>
        <v>0</v>
      </c>
    </row>
    <row r="73" spans="1:7" ht="15" customHeight="1" x14ac:dyDescent="0.45">
      <c r="A73" s="56">
        <f t="shared" si="5"/>
        <v>59</v>
      </c>
      <c r="B73" s="57">
        <f t="shared" si="0"/>
        <v>47969</v>
      </c>
      <c r="C73" s="58">
        <f t="shared" si="6"/>
        <v>0</v>
      </c>
      <c r="D73" s="59">
        <f t="shared" si="1"/>
        <v>0</v>
      </c>
      <c r="E73" s="59">
        <f t="shared" si="2"/>
        <v>0</v>
      </c>
      <c r="F73" s="59">
        <f t="shared" si="3"/>
        <v>0</v>
      </c>
      <c r="G73" s="58">
        <f t="shared" si="4"/>
        <v>0</v>
      </c>
    </row>
    <row r="74" spans="1:7" ht="15" customHeight="1" x14ac:dyDescent="0.45">
      <c r="A74" s="56">
        <f t="shared" si="5"/>
        <v>60</v>
      </c>
      <c r="B74" s="57">
        <f t="shared" si="0"/>
        <v>48000</v>
      </c>
      <c r="C74" s="58">
        <f t="shared" si="6"/>
        <v>0</v>
      </c>
      <c r="D74" s="59">
        <f t="shared" si="1"/>
        <v>0</v>
      </c>
      <c r="E74" s="59">
        <f t="shared" si="2"/>
        <v>0</v>
      </c>
      <c r="F74" s="59">
        <f t="shared" si="3"/>
        <v>0</v>
      </c>
      <c r="G74" s="58">
        <f t="shared" si="4"/>
        <v>0</v>
      </c>
    </row>
    <row r="75" spans="1:7" ht="15" customHeight="1" x14ac:dyDescent="0.45">
      <c r="A75" s="56">
        <f t="shared" si="5"/>
        <v>61</v>
      </c>
      <c r="B75" s="57">
        <f t="shared" si="0"/>
        <v>48030</v>
      </c>
      <c r="C75" s="58">
        <f t="shared" si="6"/>
        <v>0</v>
      </c>
      <c r="D75" s="59">
        <f t="shared" si="1"/>
        <v>0</v>
      </c>
      <c r="E75" s="59">
        <f t="shared" si="2"/>
        <v>0</v>
      </c>
      <c r="F75" s="59">
        <f t="shared" si="3"/>
        <v>0</v>
      </c>
      <c r="G75" s="58">
        <f t="shared" si="4"/>
        <v>0</v>
      </c>
    </row>
    <row r="76" spans="1:7" ht="15" customHeight="1" x14ac:dyDescent="0.45">
      <c r="A76" s="56">
        <f t="shared" si="5"/>
        <v>62</v>
      </c>
      <c r="B76" s="57">
        <f t="shared" si="0"/>
        <v>48061</v>
      </c>
      <c r="C76" s="58">
        <f t="shared" si="6"/>
        <v>0</v>
      </c>
      <c r="D76" s="59">
        <f t="shared" si="1"/>
        <v>0</v>
      </c>
      <c r="E76" s="59">
        <f t="shared" si="2"/>
        <v>0</v>
      </c>
      <c r="F76" s="59">
        <f t="shared" si="3"/>
        <v>0</v>
      </c>
      <c r="G76" s="58">
        <f t="shared" si="4"/>
        <v>0</v>
      </c>
    </row>
    <row r="77" spans="1:7" ht="15" customHeight="1" x14ac:dyDescent="0.45">
      <c r="A77" s="56">
        <f t="shared" si="5"/>
        <v>63</v>
      </c>
      <c r="B77" s="57">
        <f t="shared" si="0"/>
        <v>48092</v>
      </c>
      <c r="C77" s="58">
        <f t="shared" si="6"/>
        <v>0</v>
      </c>
      <c r="D77" s="59">
        <f t="shared" si="1"/>
        <v>0</v>
      </c>
      <c r="E77" s="59">
        <f t="shared" si="2"/>
        <v>0</v>
      </c>
      <c r="F77" s="59">
        <f t="shared" si="3"/>
        <v>0</v>
      </c>
      <c r="G77" s="58">
        <f t="shared" si="4"/>
        <v>0</v>
      </c>
    </row>
    <row r="78" spans="1:7" ht="15" customHeight="1" x14ac:dyDescent="0.45">
      <c r="A78" s="56">
        <f t="shared" si="5"/>
        <v>64</v>
      </c>
      <c r="B78" s="57">
        <f t="shared" si="0"/>
        <v>48122</v>
      </c>
      <c r="C78" s="58">
        <f t="shared" si="6"/>
        <v>0</v>
      </c>
      <c r="D78" s="59">
        <f t="shared" si="1"/>
        <v>0</v>
      </c>
      <c r="E78" s="59">
        <f t="shared" si="2"/>
        <v>0</v>
      </c>
      <c r="F78" s="59">
        <f t="shared" si="3"/>
        <v>0</v>
      </c>
      <c r="G78" s="58">
        <f t="shared" si="4"/>
        <v>0</v>
      </c>
    </row>
    <row r="79" spans="1:7" ht="15" customHeight="1" x14ac:dyDescent="0.45">
      <c r="A79" s="56">
        <f t="shared" si="5"/>
        <v>65</v>
      </c>
      <c r="B79" s="57">
        <f t="shared" ref="B79:B142" si="7">IF(A79="","",IFERROR(EDATE($B$11,A79-1),""))</f>
        <v>48153</v>
      </c>
      <c r="C79" s="58">
        <f t="shared" si="6"/>
        <v>0</v>
      </c>
      <c r="D79" s="59">
        <f t="shared" ref="D79:D142" si="8">IF(A79="","",IFERROR(IF(C79&lt;=0,0,MIN($B$7,C79+C79*$B$4/12)),0))</f>
        <v>0</v>
      </c>
      <c r="E79" s="59">
        <f t="shared" ref="E79:E142" si="9">IF(A79="","",IFERROR(IF(C79&gt;0,C79*$B$4/12,0),0))</f>
        <v>0</v>
      </c>
      <c r="F79" s="59">
        <f t="shared" ref="F79:F142" si="10">IF(A79="","",D79-E79)</f>
        <v>0</v>
      </c>
      <c r="G79" s="58">
        <f t="shared" ref="G79:G142" si="11">IF(A79="","",C79-F79)</f>
        <v>0</v>
      </c>
    </row>
    <row r="80" spans="1:7" ht="15" customHeight="1" x14ac:dyDescent="0.45">
      <c r="A80" s="56">
        <f t="shared" ref="A80:A143" si="12">IF(AND(A79&lt;&gt;"",A79&lt;$B$5*12),A79+1,"")</f>
        <v>66</v>
      </c>
      <c r="B80" s="57">
        <f t="shared" si="7"/>
        <v>48183</v>
      </c>
      <c r="C80" s="58">
        <f t="shared" ref="C80:C143" si="13">IF(A80="","",G79)</f>
        <v>0</v>
      </c>
      <c r="D80" s="59">
        <f t="shared" si="8"/>
        <v>0</v>
      </c>
      <c r="E80" s="59">
        <f t="shared" si="9"/>
        <v>0</v>
      </c>
      <c r="F80" s="59">
        <f t="shared" si="10"/>
        <v>0</v>
      </c>
      <c r="G80" s="58">
        <f t="shared" si="11"/>
        <v>0</v>
      </c>
    </row>
    <row r="81" spans="1:7" ht="15" customHeight="1" x14ac:dyDescent="0.45">
      <c r="A81" s="56">
        <f t="shared" si="12"/>
        <v>67</v>
      </c>
      <c r="B81" s="57">
        <f t="shared" si="7"/>
        <v>48214</v>
      </c>
      <c r="C81" s="58">
        <f t="shared" si="13"/>
        <v>0</v>
      </c>
      <c r="D81" s="59">
        <f t="shared" si="8"/>
        <v>0</v>
      </c>
      <c r="E81" s="59">
        <f t="shared" si="9"/>
        <v>0</v>
      </c>
      <c r="F81" s="59">
        <f t="shared" si="10"/>
        <v>0</v>
      </c>
      <c r="G81" s="58">
        <f t="shared" si="11"/>
        <v>0</v>
      </c>
    </row>
    <row r="82" spans="1:7" ht="15" customHeight="1" x14ac:dyDescent="0.45">
      <c r="A82" s="56">
        <f t="shared" si="12"/>
        <v>68</v>
      </c>
      <c r="B82" s="57">
        <f t="shared" si="7"/>
        <v>48245</v>
      </c>
      <c r="C82" s="58">
        <f t="shared" si="13"/>
        <v>0</v>
      </c>
      <c r="D82" s="59">
        <f t="shared" si="8"/>
        <v>0</v>
      </c>
      <c r="E82" s="59">
        <f t="shared" si="9"/>
        <v>0</v>
      </c>
      <c r="F82" s="59">
        <f t="shared" si="10"/>
        <v>0</v>
      </c>
      <c r="G82" s="58">
        <f t="shared" si="11"/>
        <v>0</v>
      </c>
    </row>
    <row r="83" spans="1:7" ht="15" customHeight="1" x14ac:dyDescent="0.45">
      <c r="A83" s="56">
        <f t="shared" si="12"/>
        <v>69</v>
      </c>
      <c r="B83" s="57">
        <f t="shared" si="7"/>
        <v>48274</v>
      </c>
      <c r="C83" s="58">
        <f t="shared" si="13"/>
        <v>0</v>
      </c>
      <c r="D83" s="59">
        <f t="shared" si="8"/>
        <v>0</v>
      </c>
      <c r="E83" s="59">
        <f t="shared" si="9"/>
        <v>0</v>
      </c>
      <c r="F83" s="59">
        <f t="shared" si="10"/>
        <v>0</v>
      </c>
      <c r="G83" s="58">
        <f t="shared" si="11"/>
        <v>0</v>
      </c>
    </row>
    <row r="84" spans="1:7" ht="15" customHeight="1" x14ac:dyDescent="0.45">
      <c r="A84" s="56">
        <f t="shared" si="12"/>
        <v>70</v>
      </c>
      <c r="B84" s="57">
        <f t="shared" si="7"/>
        <v>48305</v>
      </c>
      <c r="C84" s="58">
        <f t="shared" si="13"/>
        <v>0</v>
      </c>
      <c r="D84" s="59">
        <f t="shared" si="8"/>
        <v>0</v>
      </c>
      <c r="E84" s="59">
        <f t="shared" si="9"/>
        <v>0</v>
      </c>
      <c r="F84" s="59">
        <f t="shared" si="10"/>
        <v>0</v>
      </c>
      <c r="G84" s="58">
        <f t="shared" si="11"/>
        <v>0</v>
      </c>
    </row>
    <row r="85" spans="1:7" ht="15" customHeight="1" x14ac:dyDescent="0.45">
      <c r="A85" s="56">
        <f t="shared" si="12"/>
        <v>71</v>
      </c>
      <c r="B85" s="57">
        <f t="shared" si="7"/>
        <v>48335</v>
      </c>
      <c r="C85" s="58">
        <f t="shared" si="13"/>
        <v>0</v>
      </c>
      <c r="D85" s="59">
        <f t="shared" si="8"/>
        <v>0</v>
      </c>
      <c r="E85" s="59">
        <f t="shared" si="9"/>
        <v>0</v>
      </c>
      <c r="F85" s="59">
        <f t="shared" si="10"/>
        <v>0</v>
      </c>
      <c r="G85" s="58">
        <f t="shared" si="11"/>
        <v>0</v>
      </c>
    </row>
    <row r="86" spans="1:7" ht="15" customHeight="1" x14ac:dyDescent="0.45">
      <c r="A86" s="56">
        <f t="shared" si="12"/>
        <v>72</v>
      </c>
      <c r="B86" s="57">
        <f t="shared" si="7"/>
        <v>48366</v>
      </c>
      <c r="C86" s="58">
        <f t="shared" si="13"/>
        <v>0</v>
      </c>
      <c r="D86" s="59">
        <f t="shared" si="8"/>
        <v>0</v>
      </c>
      <c r="E86" s="59">
        <f t="shared" si="9"/>
        <v>0</v>
      </c>
      <c r="F86" s="59">
        <f t="shared" si="10"/>
        <v>0</v>
      </c>
      <c r="G86" s="58">
        <f t="shared" si="11"/>
        <v>0</v>
      </c>
    </row>
    <row r="87" spans="1:7" ht="15" customHeight="1" x14ac:dyDescent="0.45">
      <c r="A87" s="56">
        <f t="shared" si="12"/>
        <v>73</v>
      </c>
      <c r="B87" s="57">
        <f t="shared" si="7"/>
        <v>48396</v>
      </c>
      <c r="C87" s="58">
        <f t="shared" si="13"/>
        <v>0</v>
      </c>
      <c r="D87" s="59">
        <f t="shared" si="8"/>
        <v>0</v>
      </c>
      <c r="E87" s="59">
        <f t="shared" si="9"/>
        <v>0</v>
      </c>
      <c r="F87" s="59">
        <f t="shared" si="10"/>
        <v>0</v>
      </c>
      <c r="G87" s="58">
        <f t="shared" si="11"/>
        <v>0</v>
      </c>
    </row>
    <row r="88" spans="1:7" ht="15" customHeight="1" x14ac:dyDescent="0.45">
      <c r="A88" s="56">
        <f t="shared" si="12"/>
        <v>74</v>
      </c>
      <c r="B88" s="57">
        <f t="shared" si="7"/>
        <v>48427</v>
      </c>
      <c r="C88" s="58">
        <f t="shared" si="13"/>
        <v>0</v>
      </c>
      <c r="D88" s="59">
        <f t="shared" si="8"/>
        <v>0</v>
      </c>
      <c r="E88" s="59">
        <f t="shared" si="9"/>
        <v>0</v>
      </c>
      <c r="F88" s="59">
        <f t="shared" si="10"/>
        <v>0</v>
      </c>
      <c r="G88" s="58">
        <f t="shared" si="11"/>
        <v>0</v>
      </c>
    </row>
    <row r="89" spans="1:7" ht="15" customHeight="1" x14ac:dyDescent="0.45">
      <c r="A89" s="56">
        <f t="shared" si="12"/>
        <v>75</v>
      </c>
      <c r="B89" s="57">
        <f t="shared" si="7"/>
        <v>48458</v>
      </c>
      <c r="C89" s="58">
        <f t="shared" si="13"/>
        <v>0</v>
      </c>
      <c r="D89" s="59">
        <f t="shared" si="8"/>
        <v>0</v>
      </c>
      <c r="E89" s="59">
        <f t="shared" si="9"/>
        <v>0</v>
      </c>
      <c r="F89" s="59">
        <f t="shared" si="10"/>
        <v>0</v>
      </c>
      <c r="G89" s="58">
        <f t="shared" si="11"/>
        <v>0</v>
      </c>
    </row>
    <row r="90" spans="1:7" ht="15" customHeight="1" x14ac:dyDescent="0.45">
      <c r="A90" s="56">
        <f t="shared" si="12"/>
        <v>76</v>
      </c>
      <c r="B90" s="57">
        <f t="shared" si="7"/>
        <v>48488</v>
      </c>
      <c r="C90" s="58">
        <f t="shared" si="13"/>
        <v>0</v>
      </c>
      <c r="D90" s="59">
        <f t="shared" si="8"/>
        <v>0</v>
      </c>
      <c r="E90" s="59">
        <f t="shared" si="9"/>
        <v>0</v>
      </c>
      <c r="F90" s="59">
        <f t="shared" si="10"/>
        <v>0</v>
      </c>
      <c r="G90" s="58">
        <f t="shared" si="11"/>
        <v>0</v>
      </c>
    </row>
    <row r="91" spans="1:7" ht="15" customHeight="1" x14ac:dyDescent="0.45">
      <c r="A91" s="56">
        <f t="shared" si="12"/>
        <v>77</v>
      </c>
      <c r="B91" s="57">
        <f t="shared" si="7"/>
        <v>48519</v>
      </c>
      <c r="C91" s="58">
        <f t="shared" si="13"/>
        <v>0</v>
      </c>
      <c r="D91" s="59">
        <f t="shared" si="8"/>
        <v>0</v>
      </c>
      <c r="E91" s="59">
        <f t="shared" si="9"/>
        <v>0</v>
      </c>
      <c r="F91" s="59">
        <f t="shared" si="10"/>
        <v>0</v>
      </c>
      <c r="G91" s="58">
        <f t="shared" si="11"/>
        <v>0</v>
      </c>
    </row>
    <row r="92" spans="1:7" ht="15" customHeight="1" x14ac:dyDescent="0.45">
      <c r="A92" s="56">
        <f t="shared" si="12"/>
        <v>78</v>
      </c>
      <c r="B92" s="57">
        <f t="shared" si="7"/>
        <v>48549</v>
      </c>
      <c r="C92" s="58">
        <f t="shared" si="13"/>
        <v>0</v>
      </c>
      <c r="D92" s="59">
        <f t="shared" si="8"/>
        <v>0</v>
      </c>
      <c r="E92" s="59">
        <f t="shared" si="9"/>
        <v>0</v>
      </c>
      <c r="F92" s="59">
        <f t="shared" si="10"/>
        <v>0</v>
      </c>
      <c r="G92" s="58">
        <f t="shared" si="11"/>
        <v>0</v>
      </c>
    </row>
    <row r="93" spans="1:7" ht="15" customHeight="1" x14ac:dyDescent="0.45">
      <c r="A93" s="56">
        <f t="shared" si="12"/>
        <v>79</v>
      </c>
      <c r="B93" s="57">
        <f t="shared" si="7"/>
        <v>48580</v>
      </c>
      <c r="C93" s="58">
        <f t="shared" si="13"/>
        <v>0</v>
      </c>
      <c r="D93" s="59">
        <f t="shared" si="8"/>
        <v>0</v>
      </c>
      <c r="E93" s="59">
        <f t="shared" si="9"/>
        <v>0</v>
      </c>
      <c r="F93" s="59">
        <f t="shared" si="10"/>
        <v>0</v>
      </c>
      <c r="G93" s="58">
        <f t="shared" si="11"/>
        <v>0</v>
      </c>
    </row>
    <row r="94" spans="1:7" ht="15" customHeight="1" x14ac:dyDescent="0.45">
      <c r="A94" s="56">
        <f t="shared" si="12"/>
        <v>80</v>
      </c>
      <c r="B94" s="57">
        <f t="shared" si="7"/>
        <v>48611</v>
      </c>
      <c r="C94" s="58">
        <f t="shared" si="13"/>
        <v>0</v>
      </c>
      <c r="D94" s="59">
        <f t="shared" si="8"/>
        <v>0</v>
      </c>
      <c r="E94" s="59">
        <f t="shared" si="9"/>
        <v>0</v>
      </c>
      <c r="F94" s="59">
        <f t="shared" si="10"/>
        <v>0</v>
      </c>
      <c r="G94" s="58">
        <f t="shared" si="11"/>
        <v>0</v>
      </c>
    </row>
    <row r="95" spans="1:7" ht="15" customHeight="1" x14ac:dyDescent="0.45">
      <c r="A95" s="56">
        <f t="shared" si="12"/>
        <v>81</v>
      </c>
      <c r="B95" s="57">
        <f t="shared" si="7"/>
        <v>48639</v>
      </c>
      <c r="C95" s="58">
        <f t="shared" si="13"/>
        <v>0</v>
      </c>
      <c r="D95" s="59">
        <f t="shared" si="8"/>
        <v>0</v>
      </c>
      <c r="E95" s="59">
        <f t="shared" si="9"/>
        <v>0</v>
      </c>
      <c r="F95" s="59">
        <f t="shared" si="10"/>
        <v>0</v>
      </c>
      <c r="G95" s="58">
        <f t="shared" si="11"/>
        <v>0</v>
      </c>
    </row>
    <row r="96" spans="1:7" ht="15" customHeight="1" x14ac:dyDescent="0.45">
      <c r="A96" s="56">
        <f t="shared" si="12"/>
        <v>82</v>
      </c>
      <c r="B96" s="57">
        <f t="shared" si="7"/>
        <v>48670</v>
      </c>
      <c r="C96" s="58">
        <f t="shared" si="13"/>
        <v>0</v>
      </c>
      <c r="D96" s="59">
        <f t="shared" si="8"/>
        <v>0</v>
      </c>
      <c r="E96" s="59">
        <f t="shared" si="9"/>
        <v>0</v>
      </c>
      <c r="F96" s="59">
        <f t="shared" si="10"/>
        <v>0</v>
      </c>
      <c r="G96" s="58">
        <f t="shared" si="11"/>
        <v>0</v>
      </c>
    </row>
    <row r="97" spans="1:7" ht="15" customHeight="1" x14ac:dyDescent="0.45">
      <c r="A97" s="56">
        <f t="shared" si="12"/>
        <v>83</v>
      </c>
      <c r="B97" s="57">
        <f t="shared" si="7"/>
        <v>48700</v>
      </c>
      <c r="C97" s="58">
        <f t="shared" si="13"/>
        <v>0</v>
      </c>
      <c r="D97" s="59">
        <f t="shared" si="8"/>
        <v>0</v>
      </c>
      <c r="E97" s="59">
        <f t="shared" si="9"/>
        <v>0</v>
      </c>
      <c r="F97" s="59">
        <f t="shared" si="10"/>
        <v>0</v>
      </c>
      <c r="G97" s="58">
        <f t="shared" si="11"/>
        <v>0</v>
      </c>
    </row>
    <row r="98" spans="1:7" ht="15" customHeight="1" x14ac:dyDescent="0.45">
      <c r="A98" s="56">
        <f t="shared" si="12"/>
        <v>84</v>
      </c>
      <c r="B98" s="57">
        <f t="shared" si="7"/>
        <v>48731</v>
      </c>
      <c r="C98" s="58">
        <f t="shared" si="13"/>
        <v>0</v>
      </c>
      <c r="D98" s="59">
        <f t="shared" si="8"/>
        <v>0</v>
      </c>
      <c r="E98" s="59">
        <f t="shared" si="9"/>
        <v>0</v>
      </c>
      <c r="F98" s="59">
        <f t="shared" si="10"/>
        <v>0</v>
      </c>
      <c r="G98" s="58">
        <f t="shared" si="11"/>
        <v>0</v>
      </c>
    </row>
    <row r="99" spans="1:7" ht="15" customHeight="1" x14ac:dyDescent="0.45">
      <c r="A99" s="56">
        <f t="shared" si="12"/>
        <v>85</v>
      </c>
      <c r="B99" s="57">
        <f t="shared" si="7"/>
        <v>48761</v>
      </c>
      <c r="C99" s="58">
        <f t="shared" si="13"/>
        <v>0</v>
      </c>
      <c r="D99" s="59">
        <f t="shared" si="8"/>
        <v>0</v>
      </c>
      <c r="E99" s="59">
        <f t="shared" si="9"/>
        <v>0</v>
      </c>
      <c r="F99" s="59">
        <f t="shared" si="10"/>
        <v>0</v>
      </c>
      <c r="G99" s="58">
        <f t="shared" si="11"/>
        <v>0</v>
      </c>
    </row>
    <row r="100" spans="1:7" ht="15" customHeight="1" x14ac:dyDescent="0.45">
      <c r="A100" s="56">
        <f t="shared" si="12"/>
        <v>86</v>
      </c>
      <c r="B100" s="57">
        <f t="shared" si="7"/>
        <v>48792</v>
      </c>
      <c r="C100" s="58">
        <f t="shared" si="13"/>
        <v>0</v>
      </c>
      <c r="D100" s="59">
        <f t="shared" si="8"/>
        <v>0</v>
      </c>
      <c r="E100" s="59">
        <f t="shared" si="9"/>
        <v>0</v>
      </c>
      <c r="F100" s="59">
        <f t="shared" si="10"/>
        <v>0</v>
      </c>
      <c r="G100" s="58">
        <f t="shared" si="11"/>
        <v>0</v>
      </c>
    </row>
    <row r="101" spans="1:7" ht="15" customHeight="1" x14ac:dyDescent="0.45">
      <c r="A101" s="56">
        <f t="shared" si="12"/>
        <v>87</v>
      </c>
      <c r="B101" s="57">
        <f t="shared" si="7"/>
        <v>48823</v>
      </c>
      <c r="C101" s="58">
        <f t="shared" si="13"/>
        <v>0</v>
      </c>
      <c r="D101" s="59">
        <f t="shared" si="8"/>
        <v>0</v>
      </c>
      <c r="E101" s="59">
        <f t="shared" si="9"/>
        <v>0</v>
      </c>
      <c r="F101" s="59">
        <f t="shared" si="10"/>
        <v>0</v>
      </c>
      <c r="G101" s="58">
        <f t="shared" si="11"/>
        <v>0</v>
      </c>
    </row>
    <row r="102" spans="1:7" ht="15" customHeight="1" x14ac:dyDescent="0.45">
      <c r="A102" s="56">
        <f t="shared" si="12"/>
        <v>88</v>
      </c>
      <c r="B102" s="57">
        <f t="shared" si="7"/>
        <v>48853</v>
      </c>
      <c r="C102" s="58">
        <f t="shared" si="13"/>
        <v>0</v>
      </c>
      <c r="D102" s="59">
        <f t="shared" si="8"/>
        <v>0</v>
      </c>
      <c r="E102" s="59">
        <f t="shared" si="9"/>
        <v>0</v>
      </c>
      <c r="F102" s="59">
        <f t="shared" si="10"/>
        <v>0</v>
      </c>
      <c r="G102" s="58">
        <f t="shared" si="11"/>
        <v>0</v>
      </c>
    </row>
    <row r="103" spans="1:7" ht="15" customHeight="1" x14ac:dyDescent="0.45">
      <c r="A103" s="56">
        <f t="shared" si="12"/>
        <v>89</v>
      </c>
      <c r="B103" s="57">
        <f t="shared" si="7"/>
        <v>48884</v>
      </c>
      <c r="C103" s="58">
        <f t="shared" si="13"/>
        <v>0</v>
      </c>
      <c r="D103" s="59">
        <f t="shared" si="8"/>
        <v>0</v>
      </c>
      <c r="E103" s="59">
        <f t="shared" si="9"/>
        <v>0</v>
      </c>
      <c r="F103" s="59">
        <f t="shared" si="10"/>
        <v>0</v>
      </c>
      <c r="G103" s="58">
        <f t="shared" si="11"/>
        <v>0</v>
      </c>
    </row>
    <row r="104" spans="1:7" ht="15" customHeight="1" x14ac:dyDescent="0.45">
      <c r="A104" s="56">
        <f t="shared" si="12"/>
        <v>90</v>
      </c>
      <c r="B104" s="57">
        <f t="shared" si="7"/>
        <v>48914</v>
      </c>
      <c r="C104" s="58">
        <f t="shared" si="13"/>
        <v>0</v>
      </c>
      <c r="D104" s="59">
        <f t="shared" si="8"/>
        <v>0</v>
      </c>
      <c r="E104" s="59">
        <f t="shared" si="9"/>
        <v>0</v>
      </c>
      <c r="F104" s="59">
        <f t="shared" si="10"/>
        <v>0</v>
      </c>
      <c r="G104" s="58">
        <f t="shared" si="11"/>
        <v>0</v>
      </c>
    </row>
    <row r="105" spans="1:7" ht="15" customHeight="1" x14ac:dyDescent="0.45">
      <c r="A105" s="56">
        <f t="shared" si="12"/>
        <v>91</v>
      </c>
      <c r="B105" s="57">
        <f t="shared" si="7"/>
        <v>48945</v>
      </c>
      <c r="C105" s="58">
        <f t="shared" si="13"/>
        <v>0</v>
      </c>
      <c r="D105" s="59">
        <f t="shared" si="8"/>
        <v>0</v>
      </c>
      <c r="E105" s="59">
        <f t="shared" si="9"/>
        <v>0</v>
      </c>
      <c r="F105" s="59">
        <f t="shared" si="10"/>
        <v>0</v>
      </c>
      <c r="G105" s="58">
        <f t="shared" si="11"/>
        <v>0</v>
      </c>
    </row>
    <row r="106" spans="1:7" ht="15" customHeight="1" x14ac:dyDescent="0.45">
      <c r="A106" s="56">
        <f t="shared" si="12"/>
        <v>92</v>
      </c>
      <c r="B106" s="57">
        <f t="shared" si="7"/>
        <v>48976</v>
      </c>
      <c r="C106" s="58">
        <f t="shared" si="13"/>
        <v>0</v>
      </c>
      <c r="D106" s="59">
        <f t="shared" si="8"/>
        <v>0</v>
      </c>
      <c r="E106" s="59">
        <f t="shared" si="9"/>
        <v>0</v>
      </c>
      <c r="F106" s="59">
        <f t="shared" si="10"/>
        <v>0</v>
      </c>
      <c r="G106" s="58">
        <f t="shared" si="11"/>
        <v>0</v>
      </c>
    </row>
    <row r="107" spans="1:7" ht="15" customHeight="1" x14ac:dyDescent="0.45">
      <c r="A107" s="56">
        <f t="shared" si="12"/>
        <v>93</v>
      </c>
      <c r="B107" s="57">
        <f t="shared" si="7"/>
        <v>49004</v>
      </c>
      <c r="C107" s="58">
        <f t="shared" si="13"/>
        <v>0</v>
      </c>
      <c r="D107" s="59">
        <f t="shared" si="8"/>
        <v>0</v>
      </c>
      <c r="E107" s="59">
        <f t="shared" si="9"/>
        <v>0</v>
      </c>
      <c r="F107" s="59">
        <f t="shared" si="10"/>
        <v>0</v>
      </c>
      <c r="G107" s="58">
        <f t="shared" si="11"/>
        <v>0</v>
      </c>
    </row>
    <row r="108" spans="1:7" ht="15" customHeight="1" x14ac:dyDescent="0.45">
      <c r="A108" s="56">
        <f t="shared" si="12"/>
        <v>94</v>
      </c>
      <c r="B108" s="57">
        <f t="shared" si="7"/>
        <v>49035</v>
      </c>
      <c r="C108" s="58">
        <f t="shared" si="13"/>
        <v>0</v>
      </c>
      <c r="D108" s="59">
        <f t="shared" si="8"/>
        <v>0</v>
      </c>
      <c r="E108" s="59">
        <f t="shared" si="9"/>
        <v>0</v>
      </c>
      <c r="F108" s="59">
        <f t="shared" si="10"/>
        <v>0</v>
      </c>
      <c r="G108" s="58">
        <f t="shared" si="11"/>
        <v>0</v>
      </c>
    </row>
    <row r="109" spans="1:7" ht="15" customHeight="1" x14ac:dyDescent="0.45">
      <c r="A109" s="56">
        <f t="shared" si="12"/>
        <v>95</v>
      </c>
      <c r="B109" s="57">
        <f t="shared" si="7"/>
        <v>49065</v>
      </c>
      <c r="C109" s="58">
        <f t="shared" si="13"/>
        <v>0</v>
      </c>
      <c r="D109" s="59">
        <f t="shared" si="8"/>
        <v>0</v>
      </c>
      <c r="E109" s="59">
        <f t="shared" si="9"/>
        <v>0</v>
      </c>
      <c r="F109" s="59">
        <f t="shared" si="10"/>
        <v>0</v>
      </c>
      <c r="G109" s="58">
        <f t="shared" si="11"/>
        <v>0</v>
      </c>
    </row>
    <row r="110" spans="1:7" ht="15" customHeight="1" x14ac:dyDescent="0.45">
      <c r="A110" s="56">
        <f t="shared" si="12"/>
        <v>96</v>
      </c>
      <c r="B110" s="57">
        <f t="shared" si="7"/>
        <v>49096</v>
      </c>
      <c r="C110" s="58">
        <f t="shared" si="13"/>
        <v>0</v>
      </c>
      <c r="D110" s="59">
        <f t="shared" si="8"/>
        <v>0</v>
      </c>
      <c r="E110" s="59">
        <f t="shared" si="9"/>
        <v>0</v>
      </c>
      <c r="F110" s="59">
        <f t="shared" si="10"/>
        <v>0</v>
      </c>
      <c r="G110" s="58">
        <f t="shared" si="11"/>
        <v>0</v>
      </c>
    </row>
    <row r="111" spans="1:7" ht="15" customHeight="1" x14ac:dyDescent="0.45">
      <c r="A111" s="56">
        <f t="shared" si="12"/>
        <v>97</v>
      </c>
      <c r="B111" s="57">
        <f t="shared" si="7"/>
        <v>49126</v>
      </c>
      <c r="C111" s="58">
        <f t="shared" si="13"/>
        <v>0</v>
      </c>
      <c r="D111" s="59">
        <f t="shared" si="8"/>
        <v>0</v>
      </c>
      <c r="E111" s="59">
        <f t="shared" si="9"/>
        <v>0</v>
      </c>
      <c r="F111" s="59">
        <f t="shared" si="10"/>
        <v>0</v>
      </c>
      <c r="G111" s="58">
        <f t="shared" si="11"/>
        <v>0</v>
      </c>
    </row>
    <row r="112" spans="1:7" ht="15" customHeight="1" x14ac:dyDescent="0.45">
      <c r="A112" s="56">
        <f t="shared" si="12"/>
        <v>98</v>
      </c>
      <c r="B112" s="57">
        <f t="shared" si="7"/>
        <v>49157</v>
      </c>
      <c r="C112" s="58">
        <f t="shared" si="13"/>
        <v>0</v>
      </c>
      <c r="D112" s="59">
        <f t="shared" si="8"/>
        <v>0</v>
      </c>
      <c r="E112" s="59">
        <f t="shared" si="9"/>
        <v>0</v>
      </c>
      <c r="F112" s="59">
        <f t="shared" si="10"/>
        <v>0</v>
      </c>
      <c r="G112" s="58">
        <f t="shared" si="11"/>
        <v>0</v>
      </c>
    </row>
    <row r="113" spans="1:7" ht="15" customHeight="1" x14ac:dyDescent="0.45">
      <c r="A113" s="56">
        <f t="shared" si="12"/>
        <v>99</v>
      </c>
      <c r="B113" s="57">
        <f t="shared" si="7"/>
        <v>49188</v>
      </c>
      <c r="C113" s="58">
        <f t="shared" si="13"/>
        <v>0</v>
      </c>
      <c r="D113" s="59">
        <f t="shared" si="8"/>
        <v>0</v>
      </c>
      <c r="E113" s="59">
        <f t="shared" si="9"/>
        <v>0</v>
      </c>
      <c r="F113" s="59">
        <f t="shared" si="10"/>
        <v>0</v>
      </c>
      <c r="G113" s="58">
        <f t="shared" si="11"/>
        <v>0</v>
      </c>
    </row>
    <row r="114" spans="1:7" ht="15" customHeight="1" x14ac:dyDescent="0.45">
      <c r="A114" s="56">
        <f t="shared" si="12"/>
        <v>100</v>
      </c>
      <c r="B114" s="57">
        <f t="shared" si="7"/>
        <v>49218</v>
      </c>
      <c r="C114" s="58">
        <f t="shared" si="13"/>
        <v>0</v>
      </c>
      <c r="D114" s="59">
        <f t="shared" si="8"/>
        <v>0</v>
      </c>
      <c r="E114" s="59">
        <f t="shared" si="9"/>
        <v>0</v>
      </c>
      <c r="F114" s="59">
        <f t="shared" si="10"/>
        <v>0</v>
      </c>
      <c r="G114" s="58">
        <f t="shared" si="11"/>
        <v>0</v>
      </c>
    </row>
    <row r="115" spans="1:7" ht="15" customHeight="1" x14ac:dyDescent="0.45">
      <c r="A115" s="56">
        <f t="shared" si="12"/>
        <v>101</v>
      </c>
      <c r="B115" s="57">
        <f t="shared" si="7"/>
        <v>49249</v>
      </c>
      <c r="C115" s="58">
        <f t="shared" si="13"/>
        <v>0</v>
      </c>
      <c r="D115" s="59">
        <f t="shared" si="8"/>
        <v>0</v>
      </c>
      <c r="E115" s="59">
        <f t="shared" si="9"/>
        <v>0</v>
      </c>
      <c r="F115" s="59">
        <f t="shared" si="10"/>
        <v>0</v>
      </c>
      <c r="G115" s="58">
        <f t="shared" si="11"/>
        <v>0</v>
      </c>
    </row>
    <row r="116" spans="1:7" ht="15" customHeight="1" x14ac:dyDescent="0.45">
      <c r="A116" s="56">
        <f t="shared" si="12"/>
        <v>102</v>
      </c>
      <c r="B116" s="57">
        <f t="shared" si="7"/>
        <v>49279</v>
      </c>
      <c r="C116" s="58">
        <f t="shared" si="13"/>
        <v>0</v>
      </c>
      <c r="D116" s="59">
        <f t="shared" si="8"/>
        <v>0</v>
      </c>
      <c r="E116" s="59">
        <f t="shared" si="9"/>
        <v>0</v>
      </c>
      <c r="F116" s="59">
        <f t="shared" si="10"/>
        <v>0</v>
      </c>
      <c r="G116" s="58">
        <f t="shared" si="11"/>
        <v>0</v>
      </c>
    </row>
    <row r="117" spans="1:7" ht="15" customHeight="1" x14ac:dyDescent="0.45">
      <c r="A117" s="56">
        <f t="shared" si="12"/>
        <v>103</v>
      </c>
      <c r="B117" s="57">
        <f t="shared" si="7"/>
        <v>49310</v>
      </c>
      <c r="C117" s="58">
        <f t="shared" si="13"/>
        <v>0</v>
      </c>
      <c r="D117" s="59">
        <f t="shared" si="8"/>
        <v>0</v>
      </c>
      <c r="E117" s="59">
        <f t="shared" si="9"/>
        <v>0</v>
      </c>
      <c r="F117" s="59">
        <f t="shared" si="10"/>
        <v>0</v>
      </c>
      <c r="G117" s="58">
        <f t="shared" si="11"/>
        <v>0</v>
      </c>
    </row>
    <row r="118" spans="1:7" ht="15" customHeight="1" x14ac:dyDescent="0.45">
      <c r="A118" s="56">
        <f t="shared" si="12"/>
        <v>104</v>
      </c>
      <c r="B118" s="57">
        <f t="shared" si="7"/>
        <v>49341</v>
      </c>
      <c r="C118" s="58">
        <f t="shared" si="13"/>
        <v>0</v>
      </c>
      <c r="D118" s="59">
        <f t="shared" si="8"/>
        <v>0</v>
      </c>
      <c r="E118" s="59">
        <f t="shared" si="9"/>
        <v>0</v>
      </c>
      <c r="F118" s="59">
        <f t="shared" si="10"/>
        <v>0</v>
      </c>
      <c r="G118" s="58">
        <f t="shared" si="11"/>
        <v>0</v>
      </c>
    </row>
    <row r="119" spans="1:7" ht="15" customHeight="1" x14ac:dyDescent="0.45">
      <c r="A119" s="56">
        <f t="shared" si="12"/>
        <v>105</v>
      </c>
      <c r="B119" s="57">
        <f t="shared" si="7"/>
        <v>49369</v>
      </c>
      <c r="C119" s="58">
        <f t="shared" si="13"/>
        <v>0</v>
      </c>
      <c r="D119" s="59">
        <f t="shared" si="8"/>
        <v>0</v>
      </c>
      <c r="E119" s="59">
        <f t="shared" si="9"/>
        <v>0</v>
      </c>
      <c r="F119" s="59">
        <f t="shared" si="10"/>
        <v>0</v>
      </c>
      <c r="G119" s="58">
        <f t="shared" si="11"/>
        <v>0</v>
      </c>
    </row>
    <row r="120" spans="1:7" ht="15" customHeight="1" x14ac:dyDescent="0.45">
      <c r="A120" s="56">
        <f t="shared" si="12"/>
        <v>106</v>
      </c>
      <c r="B120" s="57">
        <f t="shared" si="7"/>
        <v>49400</v>
      </c>
      <c r="C120" s="58">
        <f t="shared" si="13"/>
        <v>0</v>
      </c>
      <c r="D120" s="59">
        <f t="shared" si="8"/>
        <v>0</v>
      </c>
      <c r="E120" s="59">
        <f t="shared" si="9"/>
        <v>0</v>
      </c>
      <c r="F120" s="59">
        <f t="shared" si="10"/>
        <v>0</v>
      </c>
      <c r="G120" s="58">
        <f t="shared" si="11"/>
        <v>0</v>
      </c>
    </row>
    <row r="121" spans="1:7" ht="15" customHeight="1" x14ac:dyDescent="0.45">
      <c r="A121" s="56">
        <f t="shared" si="12"/>
        <v>107</v>
      </c>
      <c r="B121" s="57">
        <f t="shared" si="7"/>
        <v>49430</v>
      </c>
      <c r="C121" s="58">
        <f t="shared" si="13"/>
        <v>0</v>
      </c>
      <c r="D121" s="59">
        <f t="shared" si="8"/>
        <v>0</v>
      </c>
      <c r="E121" s="59">
        <f t="shared" si="9"/>
        <v>0</v>
      </c>
      <c r="F121" s="59">
        <f t="shared" si="10"/>
        <v>0</v>
      </c>
      <c r="G121" s="58">
        <f t="shared" si="11"/>
        <v>0</v>
      </c>
    </row>
    <row r="122" spans="1:7" ht="15" customHeight="1" x14ac:dyDescent="0.45">
      <c r="A122" s="56">
        <f t="shared" si="12"/>
        <v>108</v>
      </c>
      <c r="B122" s="57">
        <f t="shared" si="7"/>
        <v>49461</v>
      </c>
      <c r="C122" s="58">
        <f t="shared" si="13"/>
        <v>0</v>
      </c>
      <c r="D122" s="59">
        <f t="shared" si="8"/>
        <v>0</v>
      </c>
      <c r="E122" s="59">
        <f t="shared" si="9"/>
        <v>0</v>
      </c>
      <c r="F122" s="59">
        <f t="shared" si="10"/>
        <v>0</v>
      </c>
      <c r="G122" s="58">
        <f t="shared" si="11"/>
        <v>0</v>
      </c>
    </row>
    <row r="123" spans="1:7" ht="15" customHeight="1" x14ac:dyDescent="0.45">
      <c r="A123" s="56">
        <f t="shared" si="12"/>
        <v>109</v>
      </c>
      <c r="B123" s="57">
        <f t="shared" si="7"/>
        <v>49491</v>
      </c>
      <c r="C123" s="58">
        <f t="shared" si="13"/>
        <v>0</v>
      </c>
      <c r="D123" s="59">
        <f t="shared" si="8"/>
        <v>0</v>
      </c>
      <c r="E123" s="59">
        <f t="shared" si="9"/>
        <v>0</v>
      </c>
      <c r="F123" s="59">
        <f t="shared" si="10"/>
        <v>0</v>
      </c>
      <c r="G123" s="58">
        <f t="shared" si="11"/>
        <v>0</v>
      </c>
    </row>
    <row r="124" spans="1:7" ht="15" customHeight="1" x14ac:dyDescent="0.45">
      <c r="A124" s="56">
        <f t="shared" si="12"/>
        <v>110</v>
      </c>
      <c r="B124" s="57">
        <f t="shared" si="7"/>
        <v>49522</v>
      </c>
      <c r="C124" s="58">
        <f t="shared" si="13"/>
        <v>0</v>
      </c>
      <c r="D124" s="59">
        <f t="shared" si="8"/>
        <v>0</v>
      </c>
      <c r="E124" s="59">
        <f t="shared" si="9"/>
        <v>0</v>
      </c>
      <c r="F124" s="59">
        <f t="shared" si="10"/>
        <v>0</v>
      </c>
      <c r="G124" s="58">
        <f t="shared" si="11"/>
        <v>0</v>
      </c>
    </row>
    <row r="125" spans="1:7" ht="15" customHeight="1" x14ac:dyDescent="0.45">
      <c r="A125" s="56">
        <f t="shared" si="12"/>
        <v>111</v>
      </c>
      <c r="B125" s="57">
        <f t="shared" si="7"/>
        <v>49553</v>
      </c>
      <c r="C125" s="58">
        <f t="shared" si="13"/>
        <v>0</v>
      </c>
      <c r="D125" s="59">
        <f t="shared" si="8"/>
        <v>0</v>
      </c>
      <c r="E125" s="59">
        <f t="shared" si="9"/>
        <v>0</v>
      </c>
      <c r="F125" s="59">
        <f t="shared" si="10"/>
        <v>0</v>
      </c>
      <c r="G125" s="58">
        <f t="shared" si="11"/>
        <v>0</v>
      </c>
    </row>
    <row r="126" spans="1:7" ht="15" customHeight="1" x14ac:dyDescent="0.45">
      <c r="A126" s="56">
        <f t="shared" si="12"/>
        <v>112</v>
      </c>
      <c r="B126" s="57">
        <f t="shared" si="7"/>
        <v>49583</v>
      </c>
      <c r="C126" s="58">
        <f t="shared" si="13"/>
        <v>0</v>
      </c>
      <c r="D126" s="59">
        <f t="shared" si="8"/>
        <v>0</v>
      </c>
      <c r="E126" s="59">
        <f t="shared" si="9"/>
        <v>0</v>
      </c>
      <c r="F126" s="59">
        <f t="shared" si="10"/>
        <v>0</v>
      </c>
      <c r="G126" s="58">
        <f t="shared" si="11"/>
        <v>0</v>
      </c>
    </row>
    <row r="127" spans="1:7" ht="15" customHeight="1" x14ac:dyDescent="0.45">
      <c r="A127" s="56">
        <f t="shared" si="12"/>
        <v>113</v>
      </c>
      <c r="B127" s="57">
        <f t="shared" si="7"/>
        <v>49614</v>
      </c>
      <c r="C127" s="58">
        <f t="shared" si="13"/>
        <v>0</v>
      </c>
      <c r="D127" s="59">
        <f t="shared" si="8"/>
        <v>0</v>
      </c>
      <c r="E127" s="59">
        <f t="shared" si="9"/>
        <v>0</v>
      </c>
      <c r="F127" s="59">
        <f t="shared" si="10"/>
        <v>0</v>
      </c>
      <c r="G127" s="58">
        <f t="shared" si="11"/>
        <v>0</v>
      </c>
    </row>
    <row r="128" spans="1:7" ht="15" customHeight="1" x14ac:dyDescent="0.45">
      <c r="A128" s="56">
        <f t="shared" si="12"/>
        <v>114</v>
      </c>
      <c r="B128" s="57">
        <f t="shared" si="7"/>
        <v>49644</v>
      </c>
      <c r="C128" s="58">
        <f t="shared" si="13"/>
        <v>0</v>
      </c>
      <c r="D128" s="59">
        <f t="shared" si="8"/>
        <v>0</v>
      </c>
      <c r="E128" s="59">
        <f t="shared" si="9"/>
        <v>0</v>
      </c>
      <c r="F128" s="59">
        <f t="shared" si="10"/>
        <v>0</v>
      </c>
      <c r="G128" s="58">
        <f t="shared" si="11"/>
        <v>0</v>
      </c>
    </row>
    <row r="129" spans="1:7" ht="15" customHeight="1" x14ac:dyDescent="0.45">
      <c r="A129" s="56">
        <f t="shared" si="12"/>
        <v>115</v>
      </c>
      <c r="B129" s="57">
        <f t="shared" si="7"/>
        <v>49675</v>
      </c>
      <c r="C129" s="58">
        <f t="shared" si="13"/>
        <v>0</v>
      </c>
      <c r="D129" s="59">
        <f t="shared" si="8"/>
        <v>0</v>
      </c>
      <c r="E129" s="59">
        <f t="shared" si="9"/>
        <v>0</v>
      </c>
      <c r="F129" s="59">
        <f t="shared" si="10"/>
        <v>0</v>
      </c>
      <c r="G129" s="58">
        <f t="shared" si="11"/>
        <v>0</v>
      </c>
    </row>
    <row r="130" spans="1:7" ht="15" customHeight="1" x14ac:dyDescent="0.45">
      <c r="A130" s="56">
        <f t="shared" si="12"/>
        <v>116</v>
      </c>
      <c r="B130" s="57">
        <f t="shared" si="7"/>
        <v>49706</v>
      </c>
      <c r="C130" s="58">
        <f t="shared" si="13"/>
        <v>0</v>
      </c>
      <c r="D130" s="59">
        <f t="shared" si="8"/>
        <v>0</v>
      </c>
      <c r="E130" s="59">
        <f t="shared" si="9"/>
        <v>0</v>
      </c>
      <c r="F130" s="59">
        <f t="shared" si="10"/>
        <v>0</v>
      </c>
      <c r="G130" s="58">
        <f t="shared" si="11"/>
        <v>0</v>
      </c>
    </row>
    <row r="131" spans="1:7" ht="15" customHeight="1" x14ac:dyDescent="0.45">
      <c r="A131" s="56">
        <f t="shared" si="12"/>
        <v>117</v>
      </c>
      <c r="B131" s="57">
        <f t="shared" si="7"/>
        <v>49735</v>
      </c>
      <c r="C131" s="58">
        <f t="shared" si="13"/>
        <v>0</v>
      </c>
      <c r="D131" s="59">
        <f t="shared" si="8"/>
        <v>0</v>
      </c>
      <c r="E131" s="59">
        <f t="shared" si="9"/>
        <v>0</v>
      </c>
      <c r="F131" s="59">
        <f t="shared" si="10"/>
        <v>0</v>
      </c>
      <c r="G131" s="58">
        <f t="shared" si="11"/>
        <v>0</v>
      </c>
    </row>
    <row r="132" spans="1:7" ht="15" customHeight="1" x14ac:dyDescent="0.45">
      <c r="A132" s="56">
        <f t="shared" si="12"/>
        <v>118</v>
      </c>
      <c r="B132" s="57">
        <f t="shared" si="7"/>
        <v>49766</v>
      </c>
      <c r="C132" s="58">
        <f t="shared" si="13"/>
        <v>0</v>
      </c>
      <c r="D132" s="59">
        <f t="shared" si="8"/>
        <v>0</v>
      </c>
      <c r="E132" s="59">
        <f t="shared" si="9"/>
        <v>0</v>
      </c>
      <c r="F132" s="59">
        <f t="shared" si="10"/>
        <v>0</v>
      </c>
      <c r="G132" s="58">
        <f t="shared" si="11"/>
        <v>0</v>
      </c>
    </row>
    <row r="133" spans="1:7" ht="15" customHeight="1" x14ac:dyDescent="0.45">
      <c r="A133" s="56">
        <f t="shared" si="12"/>
        <v>119</v>
      </c>
      <c r="B133" s="57">
        <f t="shared" si="7"/>
        <v>49796</v>
      </c>
      <c r="C133" s="58">
        <f t="shared" si="13"/>
        <v>0</v>
      </c>
      <c r="D133" s="59">
        <f t="shared" si="8"/>
        <v>0</v>
      </c>
      <c r="E133" s="59">
        <f t="shared" si="9"/>
        <v>0</v>
      </c>
      <c r="F133" s="59">
        <f t="shared" si="10"/>
        <v>0</v>
      </c>
      <c r="G133" s="58">
        <f t="shared" si="11"/>
        <v>0</v>
      </c>
    </row>
    <row r="134" spans="1:7" ht="15" customHeight="1" x14ac:dyDescent="0.45">
      <c r="A134" s="56">
        <f t="shared" si="12"/>
        <v>120</v>
      </c>
      <c r="B134" s="57">
        <f t="shared" si="7"/>
        <v>49827</v>
      </c>
      <c r="C134" s="58">
        <f t="shared" si="13"/>
        <v>0</v>
      </c>
      <c r="D134" s="59">
        <f t="shared" si="8"/>
        <v>0</v>
      </c>
      <c r="E134" s="59">
        <f t="shared" si="9"/>
        <v>0</v>
      </c>
      <c r="F134" s="59">
        <f t="shared" si="10"/>
        <v>0</v>
      </c>
      <c r="G134" s="58">
        <f t="shared" si="11"/>
        <v>0</v>
      </c>
    </row>
    <row r="135" spans="1:7" ht="15" customHeight="1" x14ac:dyDescent="0.45">
      <c r="A135" s="56">
        <f t="shared" si="12"/>
        <v>121</v>
      </c>
      <c r="B135" s="57">
        <f t="shared" si="7"/>
        <v>49857</v>
      </c>
      <c r="C135" s="58">
        <f t="shared" si="13"/>
        <v>0</v>
      </c>
      <c r="D135" s="59">
        <f t="shared" si="8"/>
        <v>0</v>
      </c>
      <c r="E135" s="59">
        <f t="shared" si="9"/>
        <v>0</v>
      </c>
      <c r="F135" s="59">
        <f t="shared" si="10"/>
        <v>0</v>
      </c>
      <c r="G135" s="58">
        <f t="shared" si="11"/>
        <v>0</v>
      </c>
    </row>
    <row r="136" spans="1:7" ht="15" customHeight="1" x14ac:dyDescent="0.45">
      <c r="A136" s="56">
        <f t="shared" si="12"/>
        <v>122</v>
      </c>
      <c r="B136" s="57">
        <f t="shared" si="7"/>
        <v>49888</v>
      </c>
      <c r="C136" s="58">
        <f t="shared" si="13"/>
        <v>0</v>
      </c>
      <c r="D136" s="59">
        <f t="shared" si="8"/>
        <v>0</v>
      </c>
      <c r="E136" s="59">
        <f t="shared" si="9"/>
        <v>0</v>
      </c>
      <c r="F136" s="59">
        <f t="shared" si="10"/>
        <v>0</v>
      </c>
      <c r="G136" s="58">
        <f t="shared" si="11"/>
        <v>0</v>
      </c>
    </row>
    <row r="137" spans="1:7" ht="15" customHeight="1" x14ac:dyDescent="0.45">
      <c r="A137" s="56">
        <f t="shared" si="12"/>
        <v>123</v>
      </c>
      <c r="B137" s="57">
        <f t="shared" si="7"/>
        <v>49919</v>
      </c>
      <c r="C137" s="58">
        <f t="shared" si="13"/>
        <v>0</v>
      </c>
      <c r="D137" s="59">
        <f t="shared" si="8"/>
        <v>0</v>
      </c>
      <c r="E137" s="59">
        <f t="shared" si="9"/>
        <v>0</v>
      </c>
      <c r="F137" s="59">
        <f t="shared" si="10"/>
        <v>0</v>
      </c>
      <c r="G137" s="58">
        <f t="shared" si="11"/>
        <v>0</v>
      </c>
    </row>
    <row r="138" spans="1:7" ht="15" customHeight="1" x14ac:dyDescent="0.45">
      <c r="A138" s="56">
        <f t="shared" si="12"/>
        <v>124</v>
      </c>
      <c r="B138" s="57">
        <f t="shared" si="7"/>
        <v>49949</v>
      </c>
      <c r="C138" s="58">
        <f t="shared" si="13"/>
        <v>0</v>
      </c>
      <c r="D138" s="59">
        <f t="shared" si="8"/>
        <v>0</v>
      </c>
      <c r="E138" s="59">
        <f t="shared" si="9"/>
        <v>0</v>
      </c>
      <c r="F138" s="59">
        <f t="shared" si="10"/>
        <v>0</v>
      </c>
      <c r="G138" s="58">
        <f t="shared" si="11"/>
        <v>0</v>
      </c>
    </row>
    <row r="139" spans="1:7" ht="15" customHeight="1" x14ac:dyDescent="0.45">
      <c r="A139" s="56">
        <f t="shared" si="12"/>
        <v>125</v>
      </c>
      <c r="B139" s="57">
        <f t="shared" si="7"/>
        <v>49980</v>
      </c>
      <c r="C139" s="58">
        <f t="shared" si="13"/>
        <v>0</v>
      </c>
      <c r="D139" s="59">
        <f t="shared" si="8"/>
        <v>0</v>
      </c>
      <c r="E139" s="59">
        <f t="shared" si="9"/>
        <v>0</v>
      </c>
      <c r="F139" s="59">
        <f t="shared" si="10"/>
        <v>0</v>
      </c>
      <c r="G139" s="58">
        <f t="shared" si="11"/>
        <v>0</v>
      </c>
    </row>
    <row r="140" spans="1:7" ht="15" customHeight="1" x14ac:dyDescent="0.45">
      <c r="A140" s="56">
        <f t="shared" si="12"/>
        <v>126</v>
      </c>
      <c r="B140" s="57">
        <f t="shared" si="7"/>
        <v>50010</v>
      </c>
      <c r="C140" s="58">
        <f t="shared" si="13"/>
        <v>0</v>
      </c>
      <c r="D140" s="59">
        <f t="shared" si="8"/>
        <v>0</v>
      </c>
      <c r="E140" s="59">
        <f t="shared" si="9"/>
        <v>0</v>
      </c>
      <c r="F140" s="59">
        <f t="shared" si="10"/>
        <v>0</v>
      </c>
      <c r="G140" s="58">
        <f t="shared" si="11"/>
        <v>0</v>
      </c>
    </row>
    <row r="141" spans="1:7" ht="15" customHeight="1" x14ac:dyDescent="0.45">
      <c r="A141" s="56">
        <f t="shared" si="12"/>
        <v>127</v>
      </c>
      <c r="B141" s="57">
        <f t="shared" si="7"/>
        <v>50041</v>
      </c>
      <c r="C141" s="58">
        <f t="shared" si="13"/>
        <v>0</v>
      </c>
      <c r="D141" s="59">
        <f t="shared" si="8"/>
        <v>0</v>
      </c>
      <c r="E141" s="59">
        <f t="shared" si="9"/>
        <v>0</v>
      </c>
      <c r="F141" s="59">
        <f t="shared" si="10"/>
        <v>0</v>
      </c>
      <c r="G141" s="58">
        <f t="shared" si="11"/>
        <v>0</v>
      </c>
    </row>
    <row r="142" spans="1:7" ht="15" customHeight="1" x14ac:dyDescent="0.45">
      <c r="A142" s="56">
        <f t="shared" si="12"/>
        <v>128</v>
      </c>
      <c r="B142" s="57">
        <f t="shared" si="7"/>
        <v>50072</v>
      </c>
      <c r="C142" s="58">
        <f t="shared" si="13"/>
        <v>0</v>
      </c>
      <c r="D142" s="59">
        <f t="shared" si="8"/>
        <v>0</v>
      </c>
      <c r="E142" s="59">
        <f t="shared" si="9"/>
        <v>0</v>
      </c>
      <c r="F142" s="59">
        <f t="shared" si="10"/>
        <v>0</v>
      </c>
      <c r="G142" s="58">
        <f t="shared" si="11"/>
        <v>0</v>
      </c>
    </row>
    <row r="143" spans="1:7" ht="15" customHeight="1" x14ac:dyDescent="0.45">
      <c r="A143" s="56">
        <f t="shared" si="12"/>
        <v>129</v>
      </c>
      <c r="B143" s="57">
        <f t="shared" ref="B143:B206" si="14">IF(A143="","",IFERROR(EDATE($B$11,A143-1),""))</f>
        <v>50100</v>
      </c>
      <c r="C143" s="58">
        <f t="shared" si="13"/>
        <v>0</v>
      </c>
      <c r="D143" s="59">
        <f t="shared" ref="D143:D206" si="15">IF(A143="","",IFERROR(IF(C143&lt;=0,0,MIN($B$7,C143+C143*$B$4/12)),0))</f>
        <v>0</v>
      </c>
      <c r="E143" s="59">
        <f t="shared" ref="E143:E206" si="16">IF(A143="","",IFERROR(IF(C143&gt;0,C143*$B$4/12,0),0))</f>
        <v>0</v>
      </c>
      <c r="F143" s="59">
        <f t="shared" ref="F143:F206" si="17">IF(A143="","",D143-E143)</f>
        <v>0</v>
      </c>
      <c r="G143" s="58">
        <f t="shared" ref="G143:G206" si="18">IF(A143="","",C143-F143)</f>
        <v>0</v>
      </c>
    </row>
    <row r="144" spans="1:7" ht="15" customHeight="1" x14ac:dyDescent="0.45">
      <c r="A144" s="56">
        <f t="shared" ref="A144:A207" si="19">IF(AND(A143&lt;&gt;"",A143&lt;$B$5*12),A143+1,"")</f>
        <v>130</v>
      </c>
      <c r="B144" s="57">
        <f t="shared" si="14"/>
        <v>50131</v>
      </c>
      <c r="C144" s="58">
        <f t="shared" ref="C144:C207" si="20">IF(A144="","",G143)</f>
        <v>0</v>
      </c>
      <c r="D144" s="59">
        <f t="shared" si="15"/>
        <v>0</v>
      </c>
      <c r="E144" s="59">
        <f t="shared" si="16"/>
        <v>0</v>
      </c>
      <c r="F144" s="59">
        <f t="shared" si="17"/>
        <v>0</v>
      </c>
      <c r="G144" s="58">
        <f t="shared" si="18"/>
        <v>0</v>
      </c>
    </row>
    <row r="145" spans="1:7" ht="15" customHeight="1" x14ac:dyDescent="0.45">
      <c r="A145" s="56">
        <f t="shared" si="19"/>
        <v>131</v>
      </c>
      <c r="B145" s="57">
        <f t="shared" si="14"/>
        <v>50161</v>
      </c>
      <c r="C145" s="58">
        <f t="shared" si="20"/>
        <v>0</v>
      </c>
      <c r="D145" s="59">
        <f t="shared" si="15"/>
        <v>0</v>
      </c>
      <c r="E145" s="59">
        <f t="shared" si="16"/>
        <v>0</v>
      </c>
      <c r="F145" s="59">
        <f t="shared" si="17"/>
        <v>0</v>
      </c>
      <c r="G145" s="58">
        <f t="shared" si="18"/>
        <v>0</v>
      </c>
    </row>
    <row r="146" spans="1:7" ht="15" customHeight="1" x14ac:dyDescent="0.45">
      <c r="A146" s="56">
        <f t="shared" si="19"/>
        <v>132</v>
      </c>
      <c r="B146" s="57">
        <f t="shared" si="14"/>
        <v>50192</v>
      </c>
      <c r="C146" s="58">
        <f t="shared" si="20"/>
        <v>0</v>
      </c>
      <c r="D146" s="59">
        <f t="shared" si="15"/>
        <v>0</v>
      </c>
      <c r="E146" s="59">
        <f t="shared" si="16"/>
        <v>0</v>
      </c>
      <c r="F146" s="59">
        <f t="shared" si="17"/>
        <v>0</v>
      </c>
      <c r="G146" s="58">
        <f t="shared" si="18"/>
        <v>0</v>
      </c>
    </row>
    <row r="147" spans="1:7" ht="15" customHeight="1" x14ac:dyDescent="0.45">
      <c r="A147" s="56">
        <f t="shared" si="19"/>
        <v>133</v>
      </c>
      <c r="B147" s="57">
        <f t="shared" si="14"/>
        <v>50222</v>
      </c>
      <c r="C147" s="58">
        <f t="shared" si="20"/>
        <v>0</v>
      </c>
      <c r="D147" s="59">
        <f t="shared" si="15"/>
        <v>0</v>
      </c>
      <c r="E147" s="59">
        <f t="shared" si="16"/>
        <v>0</v>
      </c>
      <c r="F147" s="59">
        <f t="shared" si="17"/>
        <v>0</v>
      </c>
      <c r="G147" s="58">
        <f t="shared" si="18"/>
        <v>0</v>
      </c>
    </row>
    <row r="148" spans="1:7" ht="15" customHeight="1" x14ac:dyDescent="0.45">
      <c r="A148" s="56">
        <f t="shared" si="19"/>
        <v>134</v>
      </c>
      <c r="B148" s="57">
        <f t="shared" si="14"/>
        <v>50253</v>
      </c>
      <c r="C148" s="58">
        <f t="shared" si="20"/>
        <v>0</v>
      </c>
      <c r="D148" s="59">
        <f t="shared" si="15"/>
        <v>0</v>
      </c>
      <c r="E148" s="59">
        <f t="shared" si="16"/>
        <v>0</v>
      </c>
      <c r="F148" s="59">
        <f t="shared" si="17"/>
        <v>0</v>
      </c>
      <c r="G148" s="58">
        <f t="shared" si="18"/>
        <v>0</v>
      </c>
    </row>
    <row r="149" spans="1:7" ht="15" customHeight="1" x14ac:dyDescent="0.45">
      <c r="A149" s="56">
        <f t="shared" si="19"/>
        <v>135</v>
      </c>
      <c r="B149" s="57">
        <f t="shared" si="14"/>
        <v>50284</v>
      </c>
      <c r="C149" s="58">
        <f t="shared" si="20"/>
        <v>0</v>
      </c>
      <c r="D149" s="59">
        <f t="shared" si="15"/>
        <v>0</v>
      </c>
      <c r="E149" s="59">
        <f t="shared" si="16"/>
        <v>0</v>
      </c>
      <c r="F149" s="59">
        <f t="shared" si="17"/>
        <v>0</v>
      </c>
      <c r="G149" s="58">
        <f t="shared" si="18"/>
        <v>0</v>
      </c>
    </row>
    <row r="150" spans="1:7" ht="15" customHeight="1" x14ac:dyDescent="0.45">
      <c r="A150" s="56">
        <f t="shared" si="19"/>
        <v>136</v>
      </c>
      <c r="B150" s="57">
        <f t="shared" si="14"/>
        <v>50314</v>
      </c>
      <c r="C150" s="58">
        <f t="shared" si="20"/>
        <v>0</v>
      </c>
      <c r="D150" s="59">
        <f t="shared" si="15"/>
        <v>0</v>
      </c>
      <c r="E150" s="59">
        <f t="shared" si="16"/>
        <v>0</v>
      </c>
      <c r="F150" s="59">
        <f t="shared" si="17"/>
        <v>0</v>
      </c>
      <c r="G150" s="58">
        <f t="shared" si="18"/>
        <v>0</v>
      </c>
    </row>
    <row r="151" spans="1:7" ht="15" customHeight="1" x14ac:dyDescent="0.45">
      <c r="A151" s="56">
        <f t="shared" si="19"/>
        <v>137</v>
      </c>
      <c r="B151" s="57">
        <f t="shared" si="14"/>
        <v>50345</v>
      </c>
      <c r="C151" s="58">
        <f t="shared" si="20"/>
        <v>0</v>
      </c>
      <c r="D151" s="59">
        <f t="shared" si="15"/>
        <v>0</v>
      </c>
      <c r="E151" s="59">
        <f t="shared" si="16"/>
        <v>0</v>
      </c>
      <c r="F151" s="59">
        <f t="shared" si="17"/>
        <v>0</v>
      </c>
      <c r="G151" s="58">
        <f t="shared" si="18"/>
        <v>0</v>
      </c>
    </row>
    <row r="152" spans="1:7" ht="15" customHeight="1" x14ac:dyDescent="0.45">
      <c r="A152" s="56">
        <f t="shared" si="19"/>
        <v>138</v>
      </c>
      <c r="B152" s="57">
        <f t="shared" si="14"/>
        <v>50375</v>
      </c>
      <c r="C152" s="58">
        <f t="shared" si="20"/>
        <v>0</v>
      </c>
      <c r="D152" s="59">
        <f t="shared" si="15"/>
        <v>0</v>
      </c>
      <c r="E152" s="59">
        <f t="shared" si="16"/>
        <v>0</v>
      </c>
      <c r="F152" s="59">
        <f t="shared" si="17"/>
        <v>0</v>
      </c>
      <c r="G152" s="58">
        <f t="shared" si="18"/>
        <v>0</v>
      </c>
    </row>
    <row r="153" spans="1:7" ht="15" customHeight="1" x14ac:dyDescent="0.45">
      <c r="A153" s="56">
        <f t="shared" si="19"/>
        <v>139</v>
      </c>
      <c r="B153" s="57">
        <f t="shared" si="14"/>
        <v>50406</v>
      </c>
      <c r="C153" s="58">
        <f t="shared" si="20"/>
        <v>0</v>
      </c>
      <c r="D153" s="59">
        <f t="shared" si="15"/>
        <v>0</v>
      </c>
      <c r="E153" s="59">
        <f t="shared" si="16"/>
        <v>0</v>
      </c>
      <c r="F153" s="59">
        <f t="shared" si="17"/>
        <v>0</v>
      </c>
      <c r="G153" s="58">
        <f t="shared" si="18"/>
        <v>0</v>
      </c>
    </row>
    <row r="154" spans="1:7" ht="15" customHeight="1" x14ac:dyDescent="0.45">
      <c r="A154" s="56">
        <f t="shared" si="19"/>
        <v>140</v>
      </c>
      <c r="B154" s="57">
        <f t="shared" si="14"/>
        <v>50437</v>
      </c>
      <c r="C154" s="58">
        <f t="shared" si="20"/>
        <v>0</v>
      </c>
      <c r="D154" s="59">
        <f t="shared" si="15"/>
        <v>0</v>
      </c>
      <c r="E154" s="59">
        <f t="shared" si="16"/>
        <v>0</v>
      </c>
      <c r="F154" s="59">
        <f t="shared" si="17"/>
        <v>0</v>
      </c>
      <c r="G154" s="58">
        <f t="shared" si="18"/>
        <v>0</v>
      </c>
    </row>
    <row r="155" spans="1:7" ht="15" customHeight="1" x14ac:dyDescent="0.45">
      <c r="A155" s="56">
        <f t="shared" si="19"/>
        <v>141</v>
      </c>
      <c r="B155" s="57">
        <f t="shared" si="14"/>
        <v>50465</v>
      </c>
      <c r="C155" s="58">
        <f t="shared" si="20"/>
        <v>0</v>
      </c>
      <c r="D155" s="59">
        <f t="shared" si="15"/>
        <v>0</v>
      </c>
      <c r="E155" s="59">
        <f t="shared" si="16"/>
        <v>0</v>
      </c>
      <c r="F155" s="59">
        <f t="shared" si="17"/>
        <v>0</v>
      </c>
      <c r="G155" s="58">
        <f t="shared" si="18"/>
        <v>0</v>
      </c>
    </row>
    <row r="156" spans="1:7" ht="15" customHeight="1" x14ac:dyDescent="0.45">
      <c r="A156" s="56">
        <f t="shared" si="19"/>
        <v>142</v>
      </c>
      <c r="B156" s="57">
        <f t="shared" si="14"/>
        <v>50496</v>
      </c>
      <c r="C156" s="58">
        <f t="shared" si="20"/>
        <v>0</v>
      </c>
      <c r="D156" s="59">
        <f t="shared" si="15"/>
        <v>0</v>
      </c>
      <c r="E156" s="59">
        <f t="shared" si="16"/>
        <v>0</v>
      </c>
      <c r="F156" s="59">
        <f t="shared" si="17"/>
        <v>0</v>
      </c>
      <c r="G156" s="58">
        <f t="shared" si="18"/>
        <v>0</v>
      </c>
    </row>
    <row r="157" spans="1:7" ht="15" customHeight="1" x14ac:dyDescent="0.45">
      <c r="A157" s="56">
        <f t="shared" si="19"/>
        <v>143</v>
      </c>
      <c r="B157" s="57">
        <f t="shared" si="14"/>
        <v>50526</v>
      </c>
      <c r="C157" s="58">
        <f t="shared" si="20"/>
        <v>0</v>
      </c>
      <c r="D157" s="59">
        <f t="shared" si="15"/>
        <v>0</v>
      </c>
      <c r="E157" s="59">
        <f t="shared" si="16"/>
        <v>0</v>
      </c>
      <c r="F157" s="59">
        <f t="shared" si="17"/>
        <v>0</v>
      </c>
      <c r="G157" s="58">
        <f t="shared" si="18"/>
        <v>0</v>
      </c>
    </row>
    <row r="158" spans="1:7" ht="15" customHeight="1" x14ac:dyDescent="0.45">
      <c r="A158" s="56">
        <f t="shared" si="19"/>
        <v>144</v>
      </c>
      <c r="B158" s="57">
        <f t="shared" si="14"/>
        <v>50557</v>
      </c>
      <c r="C158" s="58">
        <f t="shared" si="20"/>
        <v>0</v>
      </c>
      <c r="D158" s="59">
        <f t="shared" si="15"/>
        <v>0</v>
      </c>
      <c r="E158" s="59">
        <f t="shared" si="16"/>
        <v>0</v>
      </c>
      <c r="F158" s="59">
        <f t="shared" si="17"/>
        <v>0</v>
      </c>
      <c r="G158" s="58">
        <f t="shared" si="18"/>
        <v>0</v>
      </c>
    </row>
    <row r="159" spans="1:7" ht="15" customHeight="1" x14ac:dyDescent="0.45">
      <c r="A159" s="56">
        <f t="shared" si="19"/>
        <v>145</v>
      </c>
      <c r="B159" s="57">
        <f t="shared" si="14"/>
        <v>50587</v>
      </c>
      <c r="C159" s="58">
        <f t="shared" si="20"/>
        <v>0</v>
      </c>
      <c r="D159" s="59">
        <f t="shared" si="15"/>
        <v>0</v>
      </c>
      <c r="E159" s="59">
        <f t="shared" si="16"/>
        <v>0</v>
      </c>
      <c r="F159" s="59">
        <f t="shared" si="17"/>
        <v>0</v>
      </c>
      <c r="G159" s="58">
        <f t="shared" si="18"/>
        <v>0</v>
      </c>
    </row>
    <row r="160" spans="1:7" ht="15" customHeight="1" x14ac:dyDescent="0.45">
      <c r="A160" s="56">
        <f t="shared" si="19"/>
        <v>146</v>
      </c>
      <c r="B160" s="57">
        <f t="shared" si="14"/>
        <v>50618</v>
      </c>
      <c r="C160" s="58">
        <f t="shared" si="20"/>
        <v>0</v>
      </c>
      <c r="D160" s="59">
        <f t="shared" si="15"/>
        <v>0</v>
      </c>
      <c r="E160" s="59">
        <f t="shared" si="16"/>
        <v>0</v>
      </c>
      <c r="F160" s="59">
        <f t="shared" si="17"/>
        <v>0</v>
      </c>
      <c r="G160" s="58">
        <f t="shared" si="18"/>
        <v>0</v>
      </c>
    </row>
    <row r="161" spans="1:7" ht="15" customHeight="1" x14ac:dyDescent="0.45">
      <c r="A161" s="56">
        <f t="shared" si="19"/>
        <v>147</v>
      </c>
      <c r="B161" s="57">
        <f t="shared" si="14"/>
        <v>50649</v>
      </c>
      <c r="C161" s="58">
        <f t="shared" si="20"/>
        <v>0</v>
      </c>
      <c r="D161" s="59">
        <f t="shared" si="15"/>
        <v>0</v>
      </c>
      <c r="E161" s="59">
        <f t="shared" si="16"/>
        <v>0</v>
      </c>
      <c r="F161" s="59">
        <f t="shared" si="17"/>
        <v>0</v>
      </c>
      <c r="G161" s="58">
        <f t="shared" si="18"/>
        <v>0</v>
      </c>
    </row>
    <row r="162" spans="1:7" ht="15" customHeight="1" x14ac:dyDescent="0.45">
      <c r="A162" s="56">
        <f t="shared" si="19"/>
        <v>148</v>
      </c>
      <c r="B162" s="57">
        <f t="shared" si="14"/>
        <v>50679</v>
      </c>
      <c r="C162" s="58">
        <f t="shared" si="20"/>
        <v>0</v>
      </c>
      <c r="D162" s="59">
        <f t="shared" si="15"/>
        <v>0</v>
      </c>
      <c r="E162" s="59">
        <f t="shared" si="16"/>
        <v>0</v>
      </c>
      <c r="F162" s="59">
        <f t="shared" si="17"/>
        <v>0</v>
      </c>
      <c r="G162" s="58">
        <f t="shared" si="18"/>
        <v>0</v>
      </c>
    </row>
    <row r="163" spans="1:7" ht="15" customHeight="1" x14ac:dyDescent="0.45">
      <c r="A163" s="56">
        <f t="shared" si="19"/>
        <v>149</v>
      </c>
      <c r="B163" s="57">
        <f t="shared" si="14"/>
        <v>50710</v>
      </c>
      <c r="C163" s="58">
        <f t="shared" si="20"/>
        <v>0</v>
      </c>
      <c r="D163" s="59">
        <f t="shared" si="15"/>
        <v>0</v>
      </c>
      <c r="E163" s="59">
        <f t="shared" si="16"/>
        <v>0</v>
      </c>
      <c r="F163" s="59">
        <f t="shared" si="17"/>
        <v>0</v>
      </c>
      <c r="G163" s="58">
        <f t="shared" si="18"/>
        <v>0</v>
      </c>
    </row>
    <row r="164" spans="1:7" ht="15" customHeight="1" x14ac:dyDescent="0.45">
      <c r="A164" s="56">
        <f t="shared" si="19"/>
        <v>150</v>
      </c>
      <c r="B164" s="57">
        <f t="shared" si="14"/>
        <v>50740</v>
      </c>
      <c r="C164" s="58">
        <f t="shared" si="20"/>
        <v>0</v>
      </c>
      <c r="D164" s="59">
        <f t="shared" si="15"/>
        <v>0</v>
      </c>
      <c r="E164" s="59">
        <f t="shared" si="16"/>
        <v>0</v>
      </c>
      <c r="F164" s="59">
        <f t="shared" si="17"/>
        <v>0</v>
      </c>
      <c r="G164" s="58">
        <f t="shared" si="18"/>
        <v>0</v>
      </c>
    </row>
    <row r="165" spans="1:7" ht="15" customHeight="1" x14ac:dyDescent="0.45">
      <c r="A165" s="56">
        <f t="shared" si="19"/>
        <v>151</v>
      </c>
      <c r="B165" s="57">
        <f t="shared" si="14"/>
        <v>50771</v>
      </c>
      <c r="C165" s="58">
        <f t="shared" si="20"/>
        <v>0</v>
      </c>
      <c r="D165" s="59">
        <f t="shared" si="15"/>
        <v>0</v>
      </c>
      <c r="E165" s="59">
        <f t="shared" si="16"/>
        <v>0</v>
      </c>
      <c r="F165" s="59">
        <f t="shared" si="17"/>
        <v>0</v>
      </c>
      <c r="G165" s="58">
        <f t="shared" si="18"/>
        <v>0</v>
      </c>
    </row>
    <row r="166" spans="1:7" ht="15" customHeight="1" x14ac:dyDescent="0.45">
      <c r="A166" s="56">
        <f t="shared" si="19"/>
        <v>152</v>
      </c>
      <c r="B166" s="57">
        <f t="shared" si="14"/>
        <v>50802</v>
      </c>
      <c r="C166" s="58">
        <f t="shared" si="20"/>
        <v>0</v>
      </c>
      <c r="D166" s="59">
        <f t="shared" si="15"/>
        <v>0</v>
      </c>
      <c r="E166" s="59">
        <f t="shared" si="16"/>
        <v>0</v>
      </c>
      <c r="F166" s="59">
        <f t="shared" si="17"/>
        <v>0</v>
      </c>
      <c r="G166" s="58">
        <f t="shared" si="18"/>
        <v>0</v>
      </c>
    </row>
    <row r="167" spans="1:7" ht="15" customHeight="1" x14ac:dyDescent="0.45">
      <c r="A167" s="56">
        <f t="shared" si="19"/>
        <v>153</v>
      </c>
      <c r="B167" s="57">
        <f t="shared" si="14"/>
        <v>50830</v>
      </c>
      <c r="C167" s="58">
        <f t="shared" si="20"/>
        <v>0</v>
      </c>
      <c r="D167" s="59">
        <f t="shared" si="15"/>
        <v>0</v>
      </c>
      <c r="E167" s="59">
        <f t="shared" si="16"/>
        <v>0</v>
      </c>
      <c r="F167" s="59">
        <f t="shared" si="17"/>
        <v>0</v>
      </c>
      <c r="G167" s="58">
        <f t="shared" si="18"/>
        <v>0</v>
      </c>
    </row>
    <row r="168" spans="1:7" ht="15" customHeight="1" x14ac:dyDescent="0.45">
      <c r="A168" s="56">
        <f t="shared" si="19"/>
        <v>154</v>
      </c>
      <c r="B168" s="57">
        <f t="shared" si="14"/>
        <v>50861</v>
      </c>
      <c r="C168" s="58">
        <f t="shared" si="20"/>
        <v>0</v>
      </c>
      <c r="D168" s="59">
        <f t="shared" si="15"/>
        <v>0</v>
      </c>
      <c r="E168" s="59">
        <f t="shared" si="16"/>
        <v>0</v>
      </c>
      <c r="F168" s="59">
        <f t="shared" si="17"/>
        <v>0</v>
      </c>
      <c r="G168" s="58">
        <f t="shared" si="18"/>
        <v>0</v>
      </c>
    </row>
    <row r="169" spans="1:7" ht="15" customHeight="1" x14ac:dyDescent="0.45">
      <c r="A169" s="56">
        <f t="shared" si="19"/>
        <v>155</v>
      </c>
      <c r="B169" s="57">
        <f t="shared" si="14"/>
        <v>50891</v>
      </c>
      <c r="C169" s="58">
        <f t="shared" si="20"/>
        <v>0</v>
      </c>
      <c r="D169" s="59">
        <f t="shared" si="15"/>
        <v>0</v>
      </c>
      <c r="E169" s="59">
        <f t="shared" si="16"/>
        <v>0</v>
      </c>
      <c r="F169" s="59">
        <f t="shared" si="17"/>
        <v>0</v>
      </c>
      <c r="G169" s="58">
        <f t="shared" si="18"/>
        <v>0</v>
      </c>
    </row>
    <row r="170" spans="1:7" ht="15" customHeight="1" x14ac:dyDescent="0.45">
      <c r="A170" s="56">
        <f t="shared" si="19"/>
        <v>156</v>
      </c>
      <c r="B170" s="57">
        <f t="shared" si="14"/>
        <v>50922</v>
      </c>
      <c r="C170" s="58">
        <f t="shared" si="20"/>
        <v>0</v>
      </c>
      <c r="D170" s="59">
        <f t="shared" si="15"/>
        <v>0</v>
      </c>
      <c r="E170" s="59">
        <f t="shared" si="16"/>
        <v>0</v>
      </c>
      <c r="F170" s="59">
        <f t="shared" si="17"/>
        <v>0</v>
      </c>
      <c r="G170" s="58">
        <f t="shared" si="18"/>
        <v>0</v>
      </c>
    </row>
    <row r="171" spans="1:7" ht="15" customHeight="1" x14ac:dyDescent="0.45">
      <c r="A171" s="56">
        <f t="shared" si="19"/>
        <v>157</v>
      </c>
      <c r="B171" s="57">
        <f t="shared" si="14"/>
        <v>50952</v>
      </c>
      <c r="C171" s="58">
        <f t="shared" si="20"/>
        <v>0</v>
      </c>
      <c r="D171" s="59">
        <f t="shared" si="15"/>
        <v>0</v>
      </c>
      <c r="E171" s="59">
        <f t="shared" si="16"/>
        <v>0</v>
      </c>
      <c r="F171" s="59">
        <f t="shared" si="17"/>
        <v>0</v>
      </c>
      <c r="G171" s="58">
        <f t="shared" si="18"/>
        <v>0</v>
      </c>
    </row>
    <row r="172" spans="1:7" ht="15" customHeight="1" x14ac:dyDescent="0.45">
      <c r="A172" s="56">
        <f t="shared" si="19"/>
        <v>158</v>
      </c>
      <c r="B172" s="57">
        <f t="shared" si="14"/>
        <v>50983</v>
      </c>
      <c r="C172" s="58">
        <f t="shared" si="20"/>
        <v>0</v>
      </c>
      <c r="D172" s="59">
        <f t="shared" si="15"/>
        <v>0</v>
      </c>
      <c r="E172" s="59">
        <f t="shared" si="16"/>
        <v>0</v>
      </c>
      <c r="F172" s="59">
        <f t="shared" si="17"/>
        <v>0</v>
      </c>
      <c r="G172" s="58">
        <f t="shared" si="18"/>
        <v>0</v>
      </c>
    </row>
    <row r="173" spans="1:7" ht="15" customHeight="1" x14ac:dyDescent="0.45">
      <c r="A173" s="56">
        <f t="shared" si="19"/>
        <v>159</v>
      </c>
      <c r="B173" s="57">
        <f t="shared" si="14"/>
        <v>51014</v>
      </c>
      <c r="C173" s="58">
        <f t="shared" si="20"/>
        <v>0</v>
      </c>
      <c r="D173" s="59">
        <f t="shared" si="15"/>
        <v>0</v>
      </c>
      <c r="E173" s="59">
        <f t="shared" si="16"/>
        <v>0</v>
      </c>
      <c r="F173" s="59">
        <f t="shared" si="17"/>
        <v>0</v>
      </c>
      <c r="G173" s="58">
        <f t="shared" si="18"/>
        <v>0</v>
      </c>
    </row>
    <row r="174" spans="1:7" ht="15" customHeight="1" x14ac:dyDescent="0.45">
      <c r="A174" s="56">
        <f t="shared" si="19"/>
        <v>160</v>
      </c>
      <c r="B174" s="57">
        <f t="shared" si="14"/>
        <v>51044</v>
      </c>
      <c r="C174" s="58">
        <f t="shared" si="20"/>
        <v>0</v>
      </c>
      <c r="D174" s="59">
        <f t="shared" si="15"/>
        <v>0</v>
      </c>
      <c r="E174" s="59">
        <f t="shared" si="16"/>
        <v>0</v>
      </c>
      <c r="F174" s="59">
        <f t="shared" si="17"/>
        <v>0</v>
      </c>
      <c r="G174" s="58">
        <f t="shared" si="18"/>
        <v>0</v>
      </c>
    </row>
    <row r="175" spans="1:7" ht="15" customHeight="1" x14ac:dyDescent="0.45">
      <c r="A175" s="56">
        <f t="shared" si="19"/>
        <v>161</v>
      </c>
      <c r="B175" s="57">
        <f t="shared" si="14"/>
        <v>51075</v>
      </c>
      <c r="C175" s="58">
        <f t="shared" si="20"/>
        <v>0</v>
      </c>
      <c r="D175" s="59">
        <f t="shared" si="15"/>
        <v>0</v>
      </c>
      <c r="E175" s="59">
        <f t="shared" si="16"/>
        <v>0</v>
      </c>
      <c r="F175" s="59">
        <f t="shared" si="17"/>
        <v>0</v>
      </c>
      <c r="G175" s="58">
        <f t="shared" si="18"/>
        <v>0</v>
      </c>
    </row>
    <row r="176" spans="1:7" ht="15" customHeight="1" x14ac:dyDescent="0.45">
      <c r="A176" s="56">
        <f t="shared" si="19"/>
        <v>162</v>
      </c>
      <c r="B176" s="57">
        <f t="shared" si="14"/>
        <v>51105</v>
      </c>
      <c r="C176" s="58">
        <f t="shared" si="20"/>
        <v>0</v>
      </c>
      <c r="D176" s="59">
        <f t="shared" si="15"/>
        <v>0</v>
      </c>
      <c r="E176" s="59">
        <f t="shared" si="16"/>
        <v>0</v>
      </c>
      <c r="F176" s="59">
        <f t="shared" si="17"/>
        <v>0</v>
      </c>
      <c r="G176" s="58">
        <f t="shared" si="18"/>
        <v>0</v>
      </c>
    </row>
    <row r="177" spans="1:7" ht="15" customHeight="1" x14ac:dyDescent="0.45">
      <c r="A177" s="56">
        <f t="shared" si="19"/>
        <v>163</v>
      </c>
      <c r="B177" s="57">
        <f t="shared" si="14"/>
        <v>51136</v>
      </c>
      <c r="C177" s="58">
        <f t="shared" si="20"/>
        <v>0</v>
      </c>
      <c r="D177" s="59">
        <f t="shared" si="15"/>
        <v>0</v>
      </c>
      <c r="E177" s="59">
        <f t="shared" si="16"/>
        <v>0</v>
      </c>
      <c r="F177" s="59">
        <f t="shared" si="17"/>
        <v>0</v>
      </c>
      <c r="G177" s="58">
        <f t="shared" si="18"/>
        <v>0</v>
      </c>
    </row>
    <row r="178" spans="1:7" ht="15" customHeight="1" x14ac:dyDescent="0.45">
      <c r="A178" s="56">
        <f t="shared" si="19"/>
        <v>164</v>
      </c>
      <c r="B178" s="57">
        <f t="shared" si="14"/>
        <v>51167</v>
      </c>
      <c r="C178" s="58">
        <f t="shared" si="20"/>
        <v>0</v>
      </c>
      <c r="D178" s="59">
        <f t="shared" si="15"/>
        <v>0</v>
      </c>
      <c r="E178" s="59">
        <f t="shared" si="16"/>
        <v>0</v>
      </c>
      <c r="F178" s="59">
        <f t="shared" si="17"/>
        <v>0</v>
      </c>
      <c r="G178" s="58">
        <f t="shared" si="18"/>
        <v>0</v>
      </c>
    </row>
    <row r="179" spans="1:7" ht="15" customHeight="1" x14ac:dyDescent="0.45">
      <c r="A179" s="56">
        <f t="shared" si="19"/>
        <v>165</v>
      </c>
      <c r="B179" s="57">
        <f t="shared" si="14"/>
        <v>51196</v>
      </c>
      <c r="C179" s="58">
        <f t="shared" si="20"/>
        <v>0</v>
      </c>
      <c r="D179" s="59">
        <f t="shared" si="15"/>
        <v>0</v>
      </c>
      <c r="E179" s="59">
        <f t="shared" si="16"/>
        <v>0</v>
      </c>
      <c r="F179" s="59">
        <f t="shared" si="17"/>
        <v>0</v>
      </c>
      <c r="G179" s="58">
        <f t="shared" si="18"/>
        <v>0</v>
      </c>
    </row>
    <row r="180" spans="1:7" ht="15" customHeight="1" x14ac:dyDescent="0.45">
      <c r="A180" s="56">
        <f t="shared" si="19"/>
        <v>166</v>
      </c>
      <c r="B180" s="57">
        <f t="shared" si="14"/>
        <v>51227</v>
      </c>
      <c r="C180" s="58">
        <f t="shared" si="20"/>
        <v>0</v>
      </c>
      <c r="D180" s="59">
        <f t="shared" si="15"/>
        <v>0</v>
      </c>
      <c r="E180" s="59">
        <f t="shared" si="16"/>
        <v>0</v>
      </c>
      <c r="F180" s="59">
        <f t="shared" si="17"/>
        <v>0</v>
      </c>
      <c r="G180" s="58">
        <f t="shared" si="18"/>
        <v>0</v>
      </c>
    </row>
    <row r="181" spans="1:7" ht="15" customHeight="1" x14ac:dyDescent="0.45">
      <c r="A181" s="56">
        <f t="shared" si="19"/>
        <v>167</v>
      </c>
      <c r="B181" s="57">
        <f t="shared" si="14"/>
        <v>51257</v>
      </c>
      <c r="C181" s="58">
        <f t="shared" si="20"/>
        <v>0</v>
      </c>
      <c r="D181" s="59">
        <f t="shared" si="15"/>
        <v>0</v>
      </c>
      <c r="E181" s="59">
        <f t="shared" si="16"/>
        <v>0</v>
      </c>
      <c r="F181" s="59">
        <f t="shared" si="17"/>
        <v>0</v>
      </c>
      <c r="G181" s="58">
        <f t="shared" si="18"/>
        <v>0</v>
      </c>
    </row>
    <row r="182" spans="1:7" ht="15" customHeight="1" x14ac:dyDescent="0.45">
      <c r="A182" s="56">
        <f t="shared" si="19"/>
        <v>168</v>
      </c>
      <c r="B182" s="57">
        <f t="shared" si="14"/>
        <v>51288</v>
      </c>
      <c r="C182" s="58">
        <f t="shared" si="20"/>
        <v>0</v>
      </c>
      <c r="D182" s="59">
        <f t="shared" si="15"/>
        <v>0</v>
      </c>
      <c r="E182" s="59">
        <f t="shared" si="16"/>
        <v>0</v>
      </c>
      <c r="F182" s="59">
        <f t="shared" si="17"/>
        <v>0</v>
      </c>
      <c r="G182" s="58">
        <f t="shared" si="18"/>
        <v>0</v>
      </c>
    </row>
    <row r="183" spans="1:7" ht="15" customHeight="1" x14ac:dyDescent="0.45">
      <c r="A183" s="56">
        <f t="shared" si="19"/>
        <v>169</v>
      </c>
      <c r="B183" s="57">
        <f t="shared" si="14"/>
        <v>51318</v>
      </c>
      <c r="C183" s="58">
        <f t="shared" si="20"/>
        <v>0</v>
      </c>
      <c r="D183" s="59">
        <f t="shared" si="15"/>
        <v>0</v>
      </c>
      <c r="E183" s="59">
        <f t="shared" si="16"/>
        <v>0</v>
      </c>
      <c r="F183" s="59">
        <f t="shared" si="17"/>
        <v>0</v>
      </c>
      <c r="G183" s="58">
        <f t="shared" si="18"/>
        <v>0</v>
      </c>
    </row>
    <row r="184" spans="1:7" ht="15" customHeight="1" x14ac:dyDescent="0.45">
      <c r="A184" s="56">
        <f t="shared" si="19"/>
        <v>170</v>
      </c>
      <c r="B184" s="57">
        <f t="shared" si="14"/>
        <v>51349</v>
      </c>
      <c r="C184" s="58">
        <f t="shared" si="20"/>
        <v>0</v>
      </c>
      <c r="D184" s="59">
        <f t="shared" si="15"/>
        <v>0</v>
      </c>
      <c r="E184" s="59">
        <f t="shared" si="16"/>
        <v>0</v>
      </c>
      <c r="F184" s="59">
        <f t="shared" si="17"/>
        <v>0</v>
      </c>
      <c r="G184" s="58">
        <f t="shared" si="18"/>
        <v>0</v>
      </c>
    </row>
    <row r="185" spans="1:7" ht="15" customHeight="1" x14ac:dyDescent="0.45">
      <c r="A185" s="56">
        <f t="shared" si="19"/>
        <v>171</v>
      </c>
      <c r="B185" s="57">
        <f t="shared" si="14"/>
        <v>51380</v>
      </c>
      <c r="C185" s="58">
        <f t="shared" si="20"/>
        <v>0</v>
      </c>
      <c r="D185" s="59">
        <f t="shared" si="15"/>
        <v>0</v>
      </c>
      <c r="E185" s="59">
        <f t="shared" si="16"/>
        <v>0</v>
      </c>
      <c r="F185" s="59">
        <f t="shared" si="17"/>
        <v>0</v>
      </c>
      <c r="G185" s="58">
        <f t="shared" si="18"/>
        <v>0</v>
      </c>
    </row>
    <row r="186" spans="1:7" ht="15" customHeight="1" x14ac:dyDescent="0.45">
      <c r="A186" s="56">
        <f t="shared" si="19"/>
        <v>172</v>
      </c>
      <c r="B186" s="57">
        <f t="shared" si="14"/>
        <v>51410</v>
      </c>
      <c r="C186" s="58">
        <f t="shared" si="20"/>
        <v>0</v>
      </c>
      <c r="D186" s="59">
        <f t="shared" si="15"/>
        <v>0</v>
      </c>
      <c r="E186" s="59">
        <f t="shared" si="16"/>
        <v>0</v>
      </c>
      <c r="F186" s="59">
        <f t="shared" si="17"/>
        <v>0</v>
      </c>
      <c r="G186" s="58">
        <f t="shared" si="18"/>
        <v>0</v>
      </c>
    </row>
    <row r="187" spans="1:7" ht="15" customHeight="1" x14ac:dyDescent="0.45">
      <c r="A187" s="56">
        <f t="shared" si="19"/>
        <v>173</v>
      </c>
      <c r="B187" s="57">
        <f t="shared" si="14"/>
        <v>51441</v>
      </c>
      <c r="C187" s="58">
        <f t="shared" si="20"/>
        <v>0</v>
      </c>
      <c r="D187" s="59">
        <f t="shared" si="15"/>
        <v>0</v>
      </c>
      <c r="E187" s="59">
        <f t="shared" si="16"/>
        <v>0</v>
      </c>
      <c r="F187" s="59">
        <f t="shared" si="17"/>
        <v>0</v>
      </c>
      <c r="G187" s="58">
        <f t="shared" si="18"/>
        <v>0</v>
      </c>
    </row>
    <row r="188" spans="1:7" ht="15" customHeight="1" x14ac:dyDescent="0.45">
      <c r="A188" s="56">
        <f t="shared" si="19"/>
        <v>174</v>
      </c>
      <c r="B188" s="57">
        <f t="shared" si="14"/>
        <v>51471</v>
      </c>
      <c r="C188" s="58">
        <f t="shared" si="20"/>
        <v>0</v>
      </c>
      <c r="D188" s="59">
        <f t="shared" si="15"/>
        <v>0</v>
      </c>
      <c r="E188" s="59">
        <f t="shared" si="16"/>
        <v>0</v>
      </c>
      <c r="F188" s="59">
        <f t="shared" si="17"/>
        <v>0</v>
      </c>
      <c r="G188" s="58">
        <f t="shared" si="18"/>
        <v>0</v>
      </c>
    </row>
    <row r="189" spans="1:7" ht="15" customHeight="1" x14ac:dyDescent="0.45">
      <c r="A189" s="56">
        <f t="shared" si="19"/>
        <v>175</v>
      </c>
      <c r="B189" s="57">
        <f t="shared" si="14"/>
        <v>51502</v>
      </c>
      <c r="C189" s="58">
        <f t="shared" si="20"/>
        <v>0</v>
      </c>
      <c r="D189" s="59">
        <f t="shared" si="15"/>
        <v>0</v>
      </c>
      <c r="E189" s="59">
        <f t="shared" si="16"/>
        <v>0</v>
      </c>
      <c r="F189" s="59">
        <f t="shared" si="17"/>
        <v>0</v>
      </c>
      <c r="G189" s="58">
        <f t="shared" si="18"/>
        <v>0</v>
      </c>
    </row>
    <row r="190" spans="1:7" ht="15" customHeight="1" x14ac:dyDescent="0.45">
      <c r="A190" s="56">
        <f t="shared" si="19"/>
        <v>176</v>
      </c>
      <c r="B190" s="57">
        <f t="shared" si="14"/>
        <v>51533</v>
      </c>
      <c r="C190" s="58">
        <f t="shared" si="20"/>
        <v>0</v>
      </c>
      <c r="D190" s="59">
        <f t="shared" si="15"/>
        <v>0</v>
      </c>
      <c r="E190" s="59">
        <f t="shared" si="16"/>
        <v>0</v>
      </c>
      <c r="F190" s="59">
        <f t="shared" si="17"/>
        <v>0</v>
      </c>
      <c r="G190" s="58">
        <f t="shared" si="18"/>
        <v>0</v>
      </c>
    </row>
    <row r="191" spans="1:7" ht="15" customHeight="1" x14ac:dyDescent="0.45">
      <c r="A191" s="56">
        <f t="shared" si="19"/>
        <v>177</v>
      </c>
      <c r="B191" s="57">
        <f t="shared" si="14"/>
        <v>51561</v>
      </c>
      <c r="C191" s="58">
        <f t="shared" si="20"/>
        <v>0</v>
      </c>
      <c r="D191" s="59">
        <f t="shared" si="15"/>
        <v>0</v>
      </c>
      <c r="E191" s="59">
        <f t="shared" si="16"/>
        <v>0</v>
      </c>
      <c r="F191" s="59">
        <f t="shared" si="17"/>
        <v>0</v>
      </c>
      <c r="G191" s="58">
        <f t="shared" si="18"/>
        <v>0</v>
      </c>
    </row>
    <row r="192" spans="1:7" ht="15" customHeight="1" x14ac:dyDescent="0.45">
      <c r="A192" s="56">
        <f t="shared" si="19"/>
        <v>178</v>
      </c>
      <c r="B192" s="57">
        <f t="shared" si="14"/>
        <v>51592</v>
      </c>
      <c r="C192" s="58">
        <f t="shared" si="20"/>
        <v>0</v>
      </c>
      <c r="D192" s="59">
        <f t="shared" si="15"/>
        <v>0</v>
      </c>
      <c r="E192" s="59">
        <f t="shared" si="16"/>
        <v>0</v>
      </c>
      <c r="F192" s="59">
        <f t="shared" si="17"/>
        <v>0</v>
      </c>
      <c r="G192" s="58">
        <f t="shared" si="18"/>
        <v>0</v>
      </c>
    </row>
    <row r="193" spans="1:7" ht="15" customHeight="1" x14ac:dyDescent="0.45">
      <c r="A193" s="56">
        <f t="shared" si="19"/>
        <v>179</v>
      </c>
      <c r="B193" s="57">
        <f t="shared" si="14"/>
        <v>51622</v>
      </c>
      <c r="C193" s="58">
        <f t="shared" si="20"/>
        <v>0</v>
      </c>
      <c r="D193" s="59">
        <f t="shared" si="15"/>
        <v>0</v>
      </c>
      <c r="E193" s="59">
        <f t="shared" si="16"/>
        <v>0</v>
      </c>
      <c r="F193" s="59">
        <f t="shared" si="17"/>
        <v>0</v>
      </c>
      <c r="G193" s="58">
        <f t="shared" si="18"/>
        <v>0</v>
      </c>
    </row>
    <row r="194" spans="1:7" ht="15" customHeight="1" x14ac:dyDescent="0.45">
      <c r="A194" s="56">
        <f t="shared" si="19"/>
        <v>180</v>
      </c>
      <c r="B194" s="57">
        <f t="shared" si="14"/>
        <v>51653</v>
      </c>
      <c r="C194" s="58">
        <f t="shared" si="20"/>
        <v>0</v>
      </c>
      <c r="D194" s="59">
        <f t="shared" si="15"/>
        <v>0</v>
      </c>
      <c r="E194" s="59">
        <f t="shared" si="16"/>
        <v>0</v>
      </c>
      <c r="F194" s="59">
        <f t="shared" si="17"/>
        <v>0</v>
      </c>
      <c r="G194" s="58">
        <f t="shared" si="18"/>
        <v>0</v>
      </c>
    </row>
    <row r="195" spans="1:7" ht="15" customHeight="1" x14ac:dyDescent="0.45">
      <c r="A195" s="56">
        <f t="shared" si="19"/>
        <v>181</v>
      </c>
      <c r="B195" s="57">
        <f t="shared" si="14"/>
        <v>51683</v>
      </c>
      <c r="C195" s="58">
        <f t="shared" si="20"/>
        <v>0</v>
      </c>
      <c r="D195" s="59">
        <f t="shared" si="15"/>
        <v>0</v>
      </c>
      <c r="E195" s="59">
        <f t="shared" si="16"/>
        <v>0</v>
      </c>
      <c r="F195" s="59">
        <f t="shared" si="17"/>
        <v>0</v>
      </c>
      <c r="G195" s="58">
        <f t="shared" si="18"/>
        <v>0</v>
      </c>
    </row>
    <row r="196" spans="1:7" ht="15" customHeight="1" x14ac:dyDescent="0.45">
      <c r="A196" s="56">
        <f t="shared" si="19"/>
        <v>182</v>
      </c>
      <c r="B196" s="57">
        <f t="shared" si="14"/>
        <v>51714</v>
      </c>
      <c r="C196" s="58">
        <f t="shared" si="20"/>
        <v>0</v>
      </c>
      <c r="D196" s="59">
        <f t="shared" si="15"/>
        <v>0</v>
      </c>
      <c r="E196" s="59">
        <f t="shared" si="16"/>
        <v>0</v>
      </c>
      <c r="F196" s="59">
        <f t="shared" si="17"/>
        <v>0</v>
      </c>
      <c r="G196" s="58">
        <f t="shared" si="18"/>
        <v>0</v>
      </c>
    </row>
    <row r="197" spans="1:7" ht="15" customHeight="1" x14ac:dyDescent="0.45">
      <c r="A197" s="56">
        <f t="shared" si="19"/>
        <v>183</v>
      </c>
      <c r="B197" s="57">
        <f t="shared" si="14"/>
        <v>51745</v>
      </c>
      <c r="C197" s="58">
        <f t="shared" si="20"/>
        <v>0</v>
      </c>
      <c r="D197" s="59">
        <f t="shared" si="15"/>
        <v>0</v>
      </c>
      <c r="E197" s="59">
        <f t="shared" si="16"/>
        <v>0</v>
      </c>
      <c r="F197" s="59">
        <f t="shared" si="17"/>
        <v>0</v>
      </c>
      <c r="G197" s="58">
        <f t="shared" si="18"/>
        <v>0</v>
      </c>
    </row>
    <row r="198" spans="1:7" ht="15" customHeight="1" x14ac:dyDescent="0.45">
      <c r="A198" s="56">
        <f t="shared" si="19"/>
        <v>184</v>
      </c>
      <c r="B198" s="57">
        <f t="shared" si="14"/>
        <v>51775</v>
      </c>
      <c r="C198" s="58">
        <f t="shared" si="20"/>
        <v>0</v>
      </c>
      <c r="D198" s="59">
        <f t="shared" si="15"/>
        <v>0</v>
      </c>
      <c r="E198" s="59">
        <f t="shared" si="16"/>
        <v>0</v>
      </c>
      <c r="F198" s="59">
        <f t="shared" si="17"/>
        <v>0</v>
      </c>
      <c r="G198" s="58">
        <f t="shared" si="18"/>
        <v>0</v>
      </c>
    </row>
    <row r="199" spans="1:7" ht="15" customHeight="1" x14ac:dyDescent="0.45">
      <c r="A199" s="56">
        <f t="shared" si="19"/>
        <v>185</v>
      </c>
      <c r="B199" s="57">
        <f t="shared" si="14"/>
        <v>51806</v>
      </c>
      <c r="C199" s="58">
        <f t="shared" si="20"/>
        <v>0</v>
      </c>
      <c r="D199" s="59">
        <f t="shared" si="15"/>
        <v>0</v>
      </c>
      <c r="E199" s="59">
        <f t="shared" si="16"/>
        <v>0</v>
      </c>
      <c r="F199" s="59">
        <f t="shared" si="17"/>
        <v>0</v>
      </c>
      <c r="G199" s="58">
        <f t="shared" si="18"/>
        <v>0</v>
      </c>
    </row>
    <row r="200" spans="1:7" ht="15" customHeight="1" x14ac:dyDescent="0.45">
      <c r="A200" s="56">
        <f t="shared" si="19"/>
        <v>186</v>
      </c>
      <c r="B200" s="57">
        <f t="shared" si="14"/>
        <v>51836</v>
      </c>
      <c r="C200" s="58">
        <f t="shared" si="20"/>
        <v>0</v>
      </c>
      <c r="D200" s="59">
        <f t="shared" si="15"/>
        <v>0</v>
      </c>
      <c r="E200" s="59">
        <f t="shared" si="16"/>
        <v>0</v>
      </c>
      <c r="F200" s="59">
        <f t="shared" si="17"/>
        <v>0</v>
      </c>
      <c r="G200" s="58">
        <f t="shared" si="18"/>
        <v>0</v>
      </c>
    </row>
    <row r="201" spans="1:7" ht="15" customHeight="1" x14ac:dyDescent="0.45">
      <c r="A201" s="56">
        <f t="shared" si="19"/>
        <v>187</v>
      </c>
      <c r="B201" s="57">
        <f t="shared" si="14"/>
        <v>51867</v>
      </c>
      <c r="C201" s="58">
        <f t="shared" si="20"/>
        <v>0</v>
      </c>
      <c r="D201" s="59">
        <f t="shared" si="15"/>
        <v>0</v>
      </c>
      <c r="E201" s="59">
        <f t="shared" si="16"/>
        <v>0</v>
      </c>
      <c r="F201" s="59">
        <f t="shared" si="17"/>
        <v>0</v>
      </c>
      <c r="G201" s="58">
        <f t="shared" si="18"/>
        <v>0</v>
      </c>
    </row>
    <row r="202" spans="1:7" ht="15" customHeight="1" x14ac:dyDescent="0.45">
      <c r="A202" s="56">
        <f t="shared" si="19"/>
        <v>188</v>
      </c>
      <c r="B202" s="57">
        <f t="shared" si="14"/>
        <v>51898</v>
      </c>
      <c r="C202" s="58">
        <f t="shared" si="20"/>
        <v>0</v>
      </c>
      <c r="D202" s="59">
        <f t="shared" si="15"/>
        <v>0</v>
      </c>
      <c r="E202" s="59">
        <f t="shared" si="16"/>
        <v>0</v>
      </c>
      <c r="F202" s="59">
        <f t="shared" si="17"/>
        <v>0</v>
      </c>
      <c r="G202" s="58">
        <f t="shared" si="18"/>
        <v>0</v>
      </c>
    </row>
    <row r="203" spans="1:7" ht="15" customHeight="1" x14ac:dyDescent="0.45">
      <c r="A203" s="56">
        <f t="shared" si="19"/>
        <v>189</v>
      </c>
      <c r="B203" s="57">
        <f t="shared" si="14"/>
        <v>51926</v>
      </c>
      <c r="C203" s="58">
        <f t="shared" si="20"/>
        <v>0</v>
      </c>
      <c r="D203" s="59">
        <f t="shared" si="15"/>
        <v>0</v>
      </c>
      <c r="E203" s="59">
        <f t="shared" si="16"/>
        <v>0</v>
      </c>
      <c r="F203" s="59">
        <f t="shared" si="17"/>
        <v>0</v>
      </c>
      <c r="G203" s="58">
        <f t="shared" si="18"/>
        <v>0</v>
      </c>
    </row>
    <row r="204" spans="1:7" ht="15" customHeight="1" x14ac:dyDescent="0.45">
      <c r="A204" s="56">
        <f t="shared" si="19"/>
        <v>190</v>
      </c>
      <c r="B204" s="57">
        <f t="shared" si="14"/>
        <v>51957</v>
      </c>
      <c r="C204" s="58">
        <f t="shared" si="20"/>
        <v>0</v>
      </c>
      <c r="D204" s="59">
        <f t="shared" si="15"/>
        <v>0</v>
      </c>
      <c r="E204" s="59">
        <f t="shared" si="16"/>
        <v>0</v>
      </c>
      <c r="F204" s="59">
        <f t="shared" si="17"/>
        <v>0</v>
      </c>
      <c r="G204" s="58">
        <f t="shared" si="18"/>
        <v>0</v>
      </c>
    </row>
    <row r="205" spans="1:7" ht="15" customHeight="1" x14ac:dyDescent="0.45">
      <c r="A205" s="56">
        <f t="shared" si="19"/>
        <v>191</v>
      </c>
      <c r="B205" s="57">
        <f t="shared" si="14"/>
        <v>51987</v>
      </c>
      <c r="C205" s="58">
        <f t="shared" si="20"/>
        <v>0</v>
      </c>
      <c r="D205" s="59">
        <f t="shared" si="15"/>
        <v>0</v>
      </c>
      <c r="E205" s="59">
        <f t="shared" si="16"/>
        <v>0</v>
      </c>
      <c r="F205" s="59">
        <f t="shared" si="17"/>
        <v>0</v>
      </c>
      <c r="G205" s="58">
        <f t="shared" si="18"/>
        <v>0</v>
      </c>
    </row>
    <row r="206" spans="1:7" ht="15" customHeight="1" x14ac:dyDescent="0.45">
      <c r="A206" s="56">
        <f t="shared" si="19"/>
        <v>192</v>
      </c>
      <c r="B206" s="57">
        <f t="shared" si="14"/>
        <v>52018</v>
      </c>
      <c r="C206" s="58">
        <f t="shared" si="20"/>
        <v>0</v>
      </c>
      <c r="D206" s="59">
        <f t="shared" si="15"/>
        <v>0</v>
      </c>
      <c r="E206" s="59">
        <f t="shared" si="16"/>
        <v>0</v>
      </c>
      <c r="F206" s="59">
        <f t="shared" si="17"/>
        <v>0</v>
      </c>
      <c r="G206" s="58">
        <f t="shared" si="18"/>
        <v>0</v>
      </c>
    </row>
    <row r="207" spans="1:7" ht="15" customHeight="1" x14ac:dyDescent="0.45">
      <c r="A207" s="56">
        <f t="shared" si="19"/>
        <v>193</v>
      </c>
      <c r="B207" s="57">
        <f t="shared" ref="B207:B270" si="21">IF(A207="","",IFERROR(EDATE($B$11,A207-1),""))</f>
        <v>52048</v>
      </c>
      <c r="C207" s="58">
        <f t="shared" si="20"/>
        <v>0</v>
      </c>
      <c r="D207" s="59">
        <f t="shared" ref="D207:D270" si="22">IF(A207="","",IFERROR(IF(C207&lt;=0,0,MIN($B$7,C207+C207*$B$4/12)),0))</f>
        <v>0</v>
      </c>
      <c r="E207" s="59">
        <f t="shared" ref="E207:E270" si="23">IF(A207="","",IFERROR(IF(C207&gt;0,C207*$B$4/12,0),0))</f>
        <v>0</v>
      </c>
      <c r="F207" s="59">
        <f t="shared" ref="F207:F270" si="24">IF(A207="","",D207-E207)</f>
        <v>0</v>
      </c>
      <c r="G207" s="58">
        <f t="shared" ref="G207:G270" si="25">IF(A207="","",C207-F207)</f>
        <v>0</v>
      </c>
    </row>
    <row r="208" spans="1:7" ht="15" customHeight="1" x14ac:dyDescent="0.45">
      <c r="A208" s="56">
        <f t="shared" ref="A208:A271" si="26">IF(AND(A207&lt;&gt;"",A207&lt;$B$5*12),A207+1,"")</f>
        <v>194</v>
      </c>
      <c r="B208" s="57">
        <f t="shared" si="21"/>
        <v>52079</v>
      </c>
      <c r="C208" s="58">
        <f t="shared" ref="C208:C271" si="27">IF(A208="","",G207)</f>
        <v>0</v>
      </c>
      <c r="D208" s="59">
        <f t="shared" si="22"/>
        <v>0</v>
      </c>
      <c r="E208" s="59">
        <f t="shared" si="23"/>
        <v>0</v>
      </c>
      <c r="F208" s="59">
        <f t="shared" si="24"/>
        <v>0</v>
      </c>
      <c r="G208" s="58">
        <f t="shared" si="25"/>
        <v>0</v>
      </c>
    </row>
    <row r="209" spans="1:7" ht="15" customHeight="1" x14ac:dyDescent="0.45">
      <c r="A209" s="56">
        <f t="shared" si="26"/>
        <v>195</v>
      </c>
      <c r="B209" s="57">
        <f t="shared" si="21"/>
        <v>52110</v>
      </c>
      <c r="C209" s="58">
        <f t="shared" si="27"/>
        <v>0</v>
      </c>
      <c r="D209" s="59">
        <f t="shared" si="22"/>
        <v>0</v>
      </c>
      <c r="E209" s="59">
        <f t="shared" si="23"/>
        <v>0</v>
      </c>
      <c r="F209" s="59">
        <f t="shared" si="24"/>
        <v>0</v>
      </c>
      <c r="G209" s="58">
        <f t="shared" si="25"/>
        <v>0</v>
      </c>
    </row>
    <row r="210" spans="1:7" ht="15" customHeight="1" x14ac:dyDescent="0.45">
      <c r="A210" s="56">
        <f t="shared" si="26"/>
        <v>196</v>
      </c>
      <c r="B210" s="57">
        <f t="shared" si="21"/>
        <v>52140</v>
      </c>
      <c r="C210" s="58">
        <f t="shared" si="27"/>
        <v>0</v>
      </c>
      <c r="D210" s="59">
        <f t="shared" si="22"/>
        <v>0</v>
      </c>
      <c r="E210" s="59">
        <f t="shared" si="23"/>
        <v>0</v>
      </c>
      <c r="F210" s="59">
        <f t="shared" si="24"/>
        <v>0</v>
      </c>
      <c r="G210" s="58">
        <f t="shared" si="25"/>
        <v>0</v>
      </c>
    </row>
    <row r="211" spans="1:7" ht="15" customHeight="1" x14ac:dyDescent="0.45">
      <c r="A211" s="56">
        <f t="shared" si="26"/>
        <v>197</v>
      </c>
      <c r="B211" s="57">
        <f t="shared" si="21"/>
        <v>52171</v>
      </c>
      <c r="C211" s="58">
        <f t="shared" si="27"/>
        <v>0</v>
      </c>
      <c r="D211" s="59">
        <f t="shared" si="22"/>
        <v>0</v>
      </c>
      <c r="E211" s="59">
        <f t="shared" si="23"/>
        <v>0</v>
      </c>
      <c r="F211" s="59">
        <f t="shared" si="24"/>
        <v>0</v>
      </c>
      <c r="G211" s="58">
        <f t="shared" si="25"/>
        <v>0</v>
      </c>
    </row>
    <row r="212" spans="1:7" ht="15" customHeight="1" x14ac:dyDescent="0.45">
      <c r="A212" s="56">
        <f t="shared" si="26"/>
        <v>198</v>
      </c>
      <c r="B212" s="57">
        <f t="shared" si="21"/>
        <v>52201</v>
      </c>
      <c r="C212" s="58">
        <f t="shared" si="27"/>
        <v>0</v>
      </c>
      <c r="D212" s="59">
        <f t="shared" si="22"/>
        <v>0</v>
      </c>
      <c r="E212" s="59">
        <f t="shared" si="23"/>
        <v>0</v>
      </c>
      <c r="F212" s="59">
        <f t="shared" si="24"/>
        <v>0</v>
      </c>
      <c r="G212" s="58">
        <f t="shared" si="25"/>
        <v>0</v>
      </c>
    </row>
    <row r="213" spans="1:7" ht="15" customHeight="1" x14ac:dyDescent="0.45">
      <c r="A213" s="56">
        <f t="shared" si="26"/>
        <v>199</v>
      </c>
      <c r="B213" s="57">
        <f t="shared" si="21"/>
        <v>52232</v>
      </c>
      <c r="C213" s="58">
        <f t="shared" si="27"/>
        <v>0</v>
      </c>
      <c r="D213" s="59">
        <f t="shared" si="22"/>
        <v>0</v>
      </c>
      <c r="E213" s="59">
        <f t="shared" si="23"/>
        <v>0</v>
      </c>
      <c r="F213" s="59">
        <f t="shared" si="24"/>
        <v>0</v>
      </c>
      <c r="G213" s="58">
        <f t="shared" si="25"/>
        <v>0</v>
      </c>
    </row>
    <row r="214" spans="1:7" ht="15" customHeight="1" x14ac:dyDescent="0.45">
      <c r="A214" s="56">
        <f t="shared" si="26"/>
        <v>200</v>
      </c>
      <c r="B214" s="57">
        <f t="shared" si="21"/>
        <v>52263</v>
      </c>
      <c r="C214" s="58">
        <f t="shared" si="27"/>
        <v>0</v>
      </c>
      <c r="D214" s="59">
        <f t="shared" si="22"/>
        <v>0</v>
      </c>
      <c r="E214" s="59">
        <f t="shared" si="23"/>
        <v>0</v>
      </c>
      <c r="F214" s="59">
        <f t="shared" si="24"/>
        <v>0</v>
      </c>
      <c r="G214" s="58">
        <f t="shared" si="25"/>
        <v>0</v>
      </c>
    </row>
    <row r="215" spans="1:7" ht="15" customHeight="1" x14ac:dyDescent="0.45">
      <c r="A215" s="56">
        <f t="shared" si="26"/>
        <v>201</v>
      </c>
      <c r="B215" s="57">
        <f t="shared" si="21"/>
        <v>52291</v>
      </c>
      <c r="C215" s="58">
        <f t="shared" si="27"/>
        <v>0</v>
      </c>
      <c r="D215" s="59">
        <f t="shared" si="22"/>
        <v>0</v>
      </c>
      <c r="E215" s="59">
        <f t="shared" si="23"/>
        <v>0</v>
      </c>
      <c r="F215" s="59">
        <f t="shared" si="24"/>
        <v>0</v>
      </c>
      <c r="G215" s="58">
        <f t="shared" si="25"/>
        <v>0</v>
      </c>
    </row>
    <row r="216" spans="1:7" ht="15" customHeight="1" x14ac:dyDescent="0.45">
      <c r="A216" s="56">
        <f t="shared" si="26"/>
        <v>202</v>
      </c>
      <c r="B216" s="57">
        <f t="shared" si="21"/>
        <v>52322</v>
      </c>
      <c r="C216" s="58">
        <f t="shared" si="27"/>
        <v>0</v>
      </c>
      <c r="D216" s="59">
        <f t="shared" si="22"/>
        <v>0</v>
      </c>
      <c r="E216" s="59">
        <f t="shared" si="23"/>
        <v>0</v>
      </c>
      <c r="F216" s="59">
        <f t="shared" si="24"/>
        <v>0</v>
      </c>
      <c r="G216" s="58">
        <f t="shared" si="25"/>
        <v>0</v>
      </c>
    </row>
    <row r="217" spans="1:7" ht="15" customHeight="1" x14ac:dyDescent="0.45">
      <c r="A217" s="56">
        <f t="shared" si="26"/>
        <v>203</v>
      </c>
      <c r="B217" s="57">
        <f t="shared" si="21"/>
        <v>52352</v>
      </c>
      <c r="C217" s="58">
        <f t="shared" si="27"/>
        <v>0</v>
      </c>
      <c r="D217" s="59">
        <f t="shared" si="22"/>
        <v>0</v>
      </c>
      <c r="E217" s="59">
        <f t="shared" si="23"/>
        <v>0</v>
      </c>
      <c r="F217" s="59">
        <f t="shared" si="24"/>
        <v>0</v>
      </c>
      <c r="G217" s="58">
        <f t="shared" si="25"/>
        <v>0</v>
      </c>
    </row>
    <row r="218" spans="1:7" ht="15" customHeight="1" x14ac:dyDescent="0.45">
      <c r="A218" s="56">
        <f t="shared" si="26"/>
        <v>204</v>
      </c>
      <c r="B218" s="57">
        <f t="shared" si="21"/>
        <v>52383</v>
      </c>
      <c r="C218" s="58">
        <f t="shared" si="27"/>
        <v>0</v>
      </c>
      <c r="D218" s="59">
        <f t="shared" si="22"/>
        <v>0</v>
      </c>
      <c r="E218" s="59">
        <f t="shared" si="23"/>
        <v>0</v>
      </c>
      <c r="F218" s="59">
        <f t="shared" si="24"/>
        <v>0</v>
      </c>
      <c r="G218" s="58">
        <f t="shared" si="25"/>
        <v>0</v>
      </c>
    </row>
    <row r="219" spans="1:7" ht="15" customHeight="1" x14ac:dyDescent="0.45">
      <c r="A219" s="56">
        <f t="shared" si="26"/>
        <v>205</v>
      </c>
      <c r="B219" s="57">
        <f t="shared" si="21"/>
        <v>52413</v>
      </c>
      <c r="C219" s="58">
        <f t="shared" si="27"/>
        <v>0</v>
      </c>
      <c r="D219" s="59">
        <f t="shared" si="22"/>
        <v>0</v>
      </c>
      <c r="E219" s="59">
        <f t="shared" si="23"/>
        <v>0</v>
      </c>
      <c r="F219" s="59">
        <f t="shared" si="24"/>
        <v>0</v>
      </c>
      <c r="G219" s="58">
        <f t="shared" si="25"/>
        <v>0</v>
      </c>
    </row>
    <row r="220" spans="1:7" ht="15" customHeight="1" x14ac:dyDescent="0.45">
      <c r="A220" s="56">
        <f t="shared" si="26"/>
        <v>206</v>
      </c>
      <c r="B220" s="57">
        <f t="shared" si="21"/>
        <v>52444</v>
      </c>
      <c r="C220" s="58">
        <f t="shared" si="27"/>
        <v>0</v>
      </c>
      <c r="D220" s="59">
        <f t="shared" si="22"/>
        <v>0</v>
      </c>
      <c r="E220" s="59">
        <f t="shared" si="23"/>
        <v>0</v>
      </c>
      <c r="F220" s="59">
        <f t="shared" si="24"/>
        <v>0</v>
      </c>
      <c r="G220" s="58">
        <f t="shared" si="25"/>
        <v>0</v>
      </c>
    </row>
    <row r="221" spans="1:7" ht="15" customHeight="1" x14ac:dyDescent="0.45">
      <c r="A221" s="56">
        <f t="shared" si="26"/>
        <v>207</v>
      </c>
      <c r="B221" s="57">
        <f t="shared" si="21"/>
        <v>52475</v>
      </c>
      <c r="C221" s="58">
        <f t="shared" si="27"/>
        <v>0</v>
      </c>
      <c r="D221" s="59">
        <f t="shared" si="22"/>
        <v>0</v>
      </c>
      <c r="E221" s="59">
        <f t="shared" si="23"/>
        <v>0</v>
      </c>
      <c r="F221" s="59">
        <f t="shared" si="24"/>
        <v>0</v>
      </c>
      <c r="G221" s="58">
        <f t="shared" si="25"/>
        <v>0</v>
      </c>
    </row>
    <row r="222" spans="1:7" ht="15" customHeight="1" x14ac:dyDescent="0.45">
      <c r="A222" s="56">
        <f t="shared" si="26"/>
        <v>208</v>
      </c>
      <c r="B222" s="57">
        <f t="shared" si="21"/>
        <v>52505</v>
      </c>
      <c r="C222" s="58">
        <f t="shared" si="27"/>
        <v>0</v>
      </c>
      <c r="D222" s="59">
        <f t="shared" si="22"/>
        <v>0</v>
      </c>
      <c r="E222" s="59">
        <f t="shared" si="23"/>
        <v>0</v>
      </c>
      <c r="F222" s="59">
        <f t="shared" si="24"/>
        <v>0</v>
      </c>
      <c r="G222" s="58">
        <f t="shared" si="25"/>
        <v>0</v>
      </c>
    </row>
    <row r="223" spans="1:7" ht="15" customHeight="1" x14ac:dyDescent="0.45">
      <c r="A223" s="56">
        <f t="shared" si="26"/>
        <v>209</v>
      </c>
      <c r="B223" s="57">
        <f t="shared" si="21"/>
        <v>52536</v>
      </c>
      <c r="C223" s="58">
        <f t="shared" si="27"/>
        <v>0</v>
      </c>
      <c r="D223" s="59">
        <f t="shared" si="22"/>
        <v>0</v>
      </c>
      <c r="E223" s="59">
        <f t="shared" si="23"/>
        <v>0</v>
      </c>
      <c r="F223" s="59">
        <f t="shared" si="24"/>
        <v>0</v>
      </c>
      <c r="G223" s="58">
        <f t="shared" si="25"/>
        <v>0</v>
      </c>
    </row>
    <row r="224" spans="1:7" ht="15" customHeight="1" x14ac:dyDescent="0.45">
      <c r="A224" s="56">
        <f t="shared" si="26"/>
        <v>210</v>
      </c>
      <c r="B224" s="57">
        <f t="shared" si="21"/>
        <v>52566</v>
      </c>
      <c r="C224" s="58">
        <f t="shared" si="27"/>
        <v>0</v>
      </c>
      <c r="D224" s="59">
        <f t="shared" si="22"/>
        <v>0</v>
      </c>
      <c r="E224" s="59">
        <f t="shared" si="23"/>
        <v>0</v>
      </c>
      <c r="F224" s="59">
        <f t="shared" si="24"/>
        <v>0</v>
      </c>
      <c r="G224" s="58">
        <f t="shared" si="25"/>
        <v>0</v>
      </c>
    </row>
    <row r="225" spans="1:7" ht="15" customHeight="1" x14ac:dyDescent="0.45">
      <c r="A225" s="56">
        <f t="shared" si="26"/>
        <v>211</v>
      </c>
      <c r="B225" s="57">
        <f t="shared" si="21"/>
        <v>52597</v>
      </c>
      <c r="C225" s="58">
        <f t="shared" si="27"/>
        <v>0</v>
      </c>
      <c r="D225" s="59">
        <f t="shared" si="22"/>
        <v>0</v>
      </c>
      <c r="E225" s="59">
        <f t="shared" si="23"/>
        <v>0</v>
      </c>
      <c r="F225" s="59">
        <f t="shared" si="24"/>
        <v>0</v>
      </c>
      <c r="G225" s="58">
        <f t="shared" si="25"/>
        <v>0</v>
      </c>
    </row>
    <row r="226" spans="1:7" ht="15" customHeight="1" x14ac:dyDescent="0.45">
      <c r="A226" s="56">
        <f t="shared" si="26"/>
        <v>212</v>
      </c>
      <c r="B226" s="57">
        <f t="shared" si="21"/>
        <v>52628</v>
      </c>
      <c r="C226" s="58">
        <f t="shared" si="27"/>
        <v>0</v>
      </c>
      <c r="D226" s="59">
        <f t="shared" si="22"/>
        <v>0</v>
      </c>
      <c r="E226" s="59">
        <f t="shared" si="23"/>
        <v>0</v>
      </c>
      <c r="F226" s="59">
        <f t="shared" si="24"/>
        <v>0</v>
      </c>
      <c r="G226" s="58">
        <f t="shared" si="25"/>
        <v>0</v>
      </c>
    </row>
    <row r="227" spans="1:7" ht="15" customHeight="1" x14ac:dyDescent="0.45">
      <c r="A227" s="56">
        <f t="shared" si="26"/>
        <v>213</v>
      </c>
      <c r="B227" s="57">
        <f t="shared" si="21"/>
        <v>52657</v>
      </c>
      <c r="C227" s="58">
        <f t="shared" si="27"/>
        <v>0</v>
      </c>
      <c r="D227" s="59">
        <f t="shared" si="22"/>
        <v>0</v>
      </c>
      <c r="E227" s="59">
        <f t="shared" si="23"/>
        <v>0</v>
      </c>
      <c r="F227" s="59">
        <f t="shared" si="24"/>
        <v>0</v>
      </c>
      <c r="G227" s="58">
        <f t="shared" si="25"/>
        <v>0</v>
      </c>
    </row>
    <row r="228" spans="1:7" ht="15" customHeight="1" x14ac:dyDescent="0.45">
      <c r="A228" s="56">
        <f t="shared" si="26"/>
        <v>214</v>
      </c>
      <c r="B228" s="57">
        <f t="shared" si="21"/>
        <v>52688</v>
      </c>
      <c r="C228" s="58">
        <f t="shared" si="27"/>
        <v>0</v>
      </c>
      <c r="D228" s="59">
        <f t="shared" si="22"/>
        <v>0</v>
      </c>
      <c r="E228" s="59">
        <f t="shared" si="23"/>
        <v>0</v>
      </c>
      <c r="F228" s="59">
        <f t="shared" si="24"/>
        <v>0</v>
      </c>
      <c r="G228" s="58">
        <f t="shared" si="25"/>
        <v>0</v>
      </c>
    </row>
    <row r="229" spans="1:7" ht="15" customHeight="1" x14ac:dyDescent="0.45">
      <c r="A229" s="56">
        <f t="shared" si="26"/>
        <v>215</v>
      </c>
      <c r="B229" s="57">
        <f t="shared" si="21"/>
        <v>52718</v>
      </c>
      <c r="C229" s="58">
        <f t="shared" si="27"/>
        <v>0</v>
      </c>
      <c r="D229" s="59">
        <f t="shared" si="22"/>
        <v>0</v>
      </c>
      <c r="E229" s="59">
        <f t="shared" si="23"/>
        <v>0</v>
      </c>
      <c r="F229" s="59">
        <f t="shared" si="24"/>
        <v>0</v>
      </c>
      <c r="G229" s="58">
        <f t="shared" si="25"/>
        <v>0</v>
      </c>
    </row>
    <row r="230" spans="1:7" ht="15" customHeight="1" x14ac:dyDescent="0.45">
      <c r="A230" s="56">
        <f t="shared" si="26"/>
        <v>216</v>
      </c>
      <c r="B230" s="57">
        <f t="shared" si="21"/>
        <v>52749</v>
      </c>
      <c r="C230" s="58">
        <f t="shared" si="27"/>
        <v>0</v>
      </c>
      <c r="D230" s="59">
        <f t="shared" si="22"/>
        <v>0</v>
      </c>
      <c r="E230" s="59">
        <f t="shared" si="23"/>
        <v>0</v>
      </c>
      <c r="F230" s="59">
        <f t="shared" si="24"/>
        <v>0</v>
      </c>
      <c r="G230" s="58">
        <f t="shared" si="25"/>
        <v>0</v>
      </c>
    </row>
    <row r="231" spans="1:7" ht="15" customHeight="1" x14ac:dyDescent="0.45">
      <c r="A231" s="56">
        <f t="shared" si="26"/>
        <v>217</v>
      </c>
      <c r="B231" s="57">
        <f t="shared" si="21"/>
        <v>52779</v>
      </c>
      <c r="C231" s="58">
        <f t="shared" si="27"/>
        <v>0</v>
      </c>
      <c r="D231" s="59">
        <f t="shared" si="22"/>
        <v>0</v>
      </c>
      <c r="E231" s="59">
        <f t="shared" si="23"/>
        <v>0</v>
      </c>
      <c r="F231" s="59">
        <f t="shared" si="24"/>
        <v>0</v>
      </c>
      <c r="G231" s="58">
        <f t="shared" si="25"/>
        <v>0</v>
      </c>
    </row>
    <row r="232" spans="1:7" ht="15" customHeight="1" x14ac:dyDescent="0.45">
      <c r="A232" s="56">
        <f t="shared" si="26"/>
        <v>218</v>
      </c>
      <c r="B232" s="57">
        <f t="shared" si="21"/>
        <v>52810</v>
      </c>
      <c r="C232" s="58">
        <f t="shared" si="27"/>
        <v>0</v>
      </c>
      <c r="D232" s="59">
        <f t="shared" si="22"/>
        <v>0</v>
      </c>
      <c r="E232" s="59">
        <f t="shared" si="23"/>
        <v>0</v>
      </c>
      <c r="F232" s="59">
        <f t="shared" si="24"/>
        <v>0</v>
      </c>
      <c r="G232" s="58">
        <f t="shared" si="25"/>
        <v>0</v>
      </c>
    </row>
    <row r="233" spans="1:7" ht="15" customHeight="1" x14ac:dyDescent="0.45">
      <c r="A233" s="56">
        <f t="shared" si="26"/>
        <v>219</v>
      </c>
      <c r="B233" s="57">
        <f t="shared" si="21"/>
        <v>52841</v>
      </c>
      <c r="C233" s="58">
        <f t="shared" si="27"/>
        <v>0</v>
      </c>
      <c r="D233" s="59">
        <f t="shared" si="22"/>
        <v>0</v>
      </c>
      <c r="E233" s="59">
        <f t="shared" si="23"/>
        <v>0</v>
      </c>
      <c r="F233" s="59">
        <f t="shared" si="24"/>
        <v>0</v>
      </c>
      <c r="G233" s="58">
        <f t="shared" si="25"/>
        <v>0</v>
      </c>
    </row>
    <row r="234" spans="1:7" ht="15" customHeight="1" x14ac:dyDescent="0.45">
      <c r="A234" s="56">
        <f t="shared" si="26"/>
        <v>220</v>
      </c>
      <c r="B234" s="57">
        <f t="shared" si="21"/>
        <v>52871</v>
      </c>
      <c r="C234" s="58">
        <f t="shared" si="27"/>
        <v>0</v>
      </c>
      <c r="D234" s="59">
        <f t="shared" si="22"/>
        <v>0</v>
      </c>
      <c r="E234" s="59">
        <f t="shared" si="23"/>
        <v>0</v>
      </c>
      <c r="F234" s="59">
        <f t="shared" si="24"/>
        <v>0</v>
      </c>
      <c r="G234" s="58">
        <f t="shared" si="25"/>
        <v>0</v>
      </c>
    </row>
    <row r="235" spans="1:7" ht="15" customHeight="1" x14ac:dyDescent="0.45">
      <c r="A235" s="56">
        <f t="shared" si="26"/>
        <v>221</v>
      </c>
      <c r="B235" s="57">
        <f t="shared" si="21"/>
        <v>52902</v>
      </c>
      <c r="C235" s="58">
        <f t="shared" si="27"/>
        <v>0</v>
      </c>
      <c r="D235" s="59">
        <f t="shared" si="22"/>
        <v>0</v>
      </c>
      <c r="E235" s="59">
        <f t="shared" si="23"/>
        <v>0</v>
      </c>
      <c r="F235" s="59">
        <f t="shared" si="24"/>
        <v>0</v>
      </c>
      <c r="G235" s="58">
        <f t="shared" si="25"/>
        <v>0</v>
      </c>
    </row>
    <row r="236" spans="1:7" ht="15" customHeight="1" x14ac:dyDescent="0.45">
      <c r="A236" s="56">
        <f t="shared" si="26"/>
        <v>222</v>
      </c>
      <c r="B236" s="57">
        <f t="shared" si="21"/>
        <v>52932</v>
      </c>
      <c r="C236" s="58">
        <f t="shared" si="27"/>
        <v>0</v>
      </c>
      <c r="D236" s="59">
        <f t="shared" si="22"/>
        <v>0</v>
      </c>
      <c r="E236" s="59">
        <f t="shared" si="23"/>
        <v>0</v>
      </c>
      <c r="F236" s="59">
        <f t="shared" si="24"/>
        <v>0</v>
      </c>
      <c r="G236" s="58">
        <f t="shared" si="25"/>
        <v>0</v>
      </c>
    </row>
    <row r="237" spans="1:7" ht="15" customHeight="1" x14ac:dyDescent="0.45">
      <c r="A237" s="56">
        <f t="shared" si="26"/>
        <v>223</v>
      </c>
      <c r="B237" s="57">
        <f t="shared" si="21"/>
        <v>52963</v>
      </c>
      <c r="C237" s="58">
        <f t="shared" si="27"/>
        <v>0</v>
      </c>
      <c r="D237" s="59">
        <f t="shared" si="22"/>
        <v>0</v>
      </c>
      <c r="E237" s="59">
        <f t="shared" si="23"/>
        <v>0</v>
      </c>
      <c r="F237" s="59">
        <f t="shared" si="24"/>
        <v>0</v>
      </c>
      <c r="G237" s="58">
        <f t="shared" si="25"/>
        <v>0</v>
      </c>
    </row>
    <row r="238" spans="1:7" ht="15" customHeight="1" x14ac:dyDescent="0.45">
      <c r="A238" s="56">
        <f t="shared" si="26"/>
        <v>224</v>
      </c>
      <c r="B238" s="57">
        <f t="shared" si="21"/>
        <v>52994</v>
      </c>
      <c r="C238" s="58">
        <f t="shared" si="27"/>
        <v>0</v>
      </c>
      <c r="D238" s="59">
        <f t="shared" si="22"/>
        <v>0</v>
      </c>
      <c r="E238" s="59">
        <f t="shared" si="23"/>
        <v>0</v>
      </c>
      <c r="F238" s="59">
        <f t="shared" si="24"/>
        <v>0</v>
      </c>
      <c r="G238" s="58">
        <f t="shared" si="25"/>
        <v>0</v>
      </c>
    </row>
    <row r="239" spans="1:7" ht="15" customHeight="1" x14ac:dyDescent="0.45">
      <c r="A239" s="56">
        <f t="shared" si="26"/>
        <v>225</v>
      </c>
      <c r="B239" s="57">
        <f t="shared" si="21"/>
        <v>53022</v>
      </c>
      <c r="C239" s="58">
        <f t="shared" si="27"/>
        <v>0</v>
      </c>
      <c r="D239" s="59">
        <f t="shared" si="22"/>
        <v>0</v>
      </c>
      <c r="E239" s="59">
        <f t="shared" si="23"/>
        <v>0</v>
      </c>
      <c r="F239" s="59">
        <f t="shared" si="24"/>
        <v>0</v>
      </c>
      <c r="G239" s="58">
        <f t="shared" si="25"/>
        <v>0</v>
      </c>
    </row>
    <row r="240" spans="1:7" ht="15" customHeight="1" x14ac:dyDescent="0.45">
      <c r="A240" s="56">
        <f t="shared" si="26"/>
        <v>226</v>
      </c>
      <c r="B240" s="57">
        <f t="shared" si="21"/>
        <v>53053</v>
      </c>
      <c r="C240" s="58">
        <f t="shared" si="27"/>
        <v>0</v>
      </c>
      <c r="D240" s="59">
        <f t="shared" si="22"/>
        <v>0</v>
      </c>
      <c r="E240" s="59">
        <f t="shared" si="23"/>
        <v>0</v>
      </c>
      <c r="F240" s="59">
        <f t="shared" si="24"/>
        <v>0</v>
      </c>
      <c r="G240" s="58">
        <f t="shared" si="25"/>
        <v>0</v>
      </c>
    </row>
    <row r="241" spans="1:7" ht="15" customHeight="1" x14ac:dyDescent="0.45">
      <c r="A241" s="56">
        <f t="shared" si="26"/>
        <v>227</v>
      </c>
      <c r="B241" s="57">
        <f t="shared" si="21"/>
        <v>53083</v>
      </c>
      <c r="C241" s="58">
        <f t="shared" si="27"/>
        <v>0</v>
      </c>
      <c r="D241" s="59">
        <f t="shared" si="22"/>
        <v>0</v>
      </c>
      <c r="E241" s="59">
        <f t="shared" si="23"/>
        <v>0</v>
      </c>
      <c r="F241" s="59">
        <f t="shared" si="24"/>
        <v>0</v>
      </c>
      <c r="G241" s="58">
        <f t="shared" si="25"/>
        <v>0</v>
      </c>
    </row>
    <row r="242" spans="1:7" ht="15" customHeight="1" x14ac:dyDescent="0.45">
      <c r="A242" s="56">
        <f t="shared" si="26"/>
        <v>228</v>
      </c>
      <c r="B242" s="57">
        <f t="shared" si="21"/>
        <v>53114</v>
      </c>
      <c r="C242" s="58">
        <f t="shared" si="27"/>
        <v>0</v>
      </c>
      <c r="D242" s="59">
        <f t="shared" si="22"/>
        <v>0</v>
      </c>
      <c r="E242" s="59">
        <f t="shared" si="23"/>
        <v>0</v>
      </c>
      <c r="F242" s="59">
        <f t="shared" si="24"/>
        <v>0</v>
      </c>
      <c r="G242" s="58">
        <f t="shared" si="25"/>
        <v>0</v>
      </c>
    </row>
    <row r="243" spans="1:7" ht="15" customHeight="1" x14ac:dyDescent="0.45">
      <c r="A243" s="56">
        <f t="shared" si="26"/>
        <v>229</v>
      </c>
      <c r="B243" s="57">
        <f t="shared" si="21"/>
        <v>53144</v>
      </c>
      <c r="C243" s="58">
        <f t="shared" si="27"/>
        <v>0</v>
      </c>
      <c r="D243" s="59">
        <f t="shared" si="22"/>
        <v>0</v>
      </c>
      <c r="E243" s="59">
        <f t="shared" si="23"/>
        <v>0</v>
      </c>
      <c r="F243" s="59">
        <f t="shared" si="24"/>
        <v>0</v>
      </c>
      <c r="G243" s="58">
        <f t="shared" si="25"/>
        <v>0</v>
      </c>
    </row>
    <row r="244" spans="1:7" ht="15" customHeight="1" x14ac:dyDescent="0.45">
      <c r="A244" s="56">
        <f t="shared" si="26"/>
        <v>230</v>
      </c>
      <c r="B244" s="57">
        <f t="shared" si="21"/>
        <v>53175</v>
      </c>
      <c r="C244" s="58">
        <f t="shared" si="27"/>
        <v>0</v>
      </c>
      <c r="D244" s="59">
        <f t="shared" si="22"/>
        <v>0</v>
      </c>
      <c r="E244" s="59">
        <f t="shared" si="23"/>
        <v>0</v>
      </c>
      <c r="F244" s="59">
        <f t="shared" si="24"/>
        <v>0</v>
      </c>
      <c r="G244" s="58">
        <f t="shared" si="25"/>
        <v>0</v>
      </c>
    </row>
    <row r="245" spans="1:7" ht="15" customHeight="1" x14ac:dyDescent="0.45">
      <c r="A245" s="56">
        <f t="shared" si="26"/>
        <v>231</v>
      </c>
      <c r="B245" s="57">
        <f t="shared" si="21"/>
        <v>53206</v>
      </c>
      <c r="C245" s="58">
        <f t="shared" si="27"/>
        <v>0</v>
      </c>
      <c r="D245" s="59">
        <f t="shared" si="22"/>
        <v>0</v>
      </c>
      <c r="E245" s="59">
        <f t="shared" si="23"/>
        <v>0</v>
      </c>
      <c r="F245" s="59">
        <f t="shared" si="24"/>
        <v>0</v>
      </c>
      <c r="G245" s="58">
        <f t="shared" si="25"/>
        <v>0</v>
      </c>
    </row>
    <row r="246" spans="1:7" ht="15" customHeight="1" x14ac:dyDescent="0.45">
      <c r="A246" s="56">
        <f t="shared" si="26"/>
        <v>232</v>
      </c>
      <c r="B246" s="57">
        <f t="shared" si="21"/>
        <v>53236</v>
      </c>
      <c r="C246" s="58">
        <f t="shared" si="27"/>
        <v>0</v>
      </c>
      <c r="D246" s="59">
        <f t="shared" si="22"/>
        <v>0</v>
      </c>
      <c r="E246" s="59">
        <f t="shared" si="23"/>
        <v>0</v>
      </c>
      <c r="F246" s="59">
        <f t="shared" si="24"/>
        <v>0</v>
      </c>
      <c r="G246" s="58">
        <f t="shared" si="25"/>
        <v>0</v>
      </c>
    </row>
    <row r="247" spans="1:7" ht="15" customHeight="1" x14ac:dyDescent="0.45">
      <c r="A247" s="56">
        <f t="shared" si="26"/>
        <v>233</v>
      </c>
      <c r="B247" s="57">
        <f t="shared" si="21"/>
        <v>53267</v>
      </c>
      <c r="C247" s="58">
        <f t="shared" si="27"/>
        <v>0</v>
      </c>
      <c r="D247" s="59">
        <f t="shared" si="22"/>
        <v>0</v>
      </c>
      <c r="E247" s="59">
        <f t="shared" si="23"/>
        <v>0</v>
      </c>
      <c r="F247" s="59">
        <f t="shared" si="24"/>
        <v>0</v>
      </c>
      <c r="G247" s="58">
        <f t="shared" si="25"/>
        <v>0</v>
      </c>
    </row>
    <row r="248" spans="1:7" ht="15" customHeight="1" x14ac:dyDescent="0.45">
      <c r="A248" s="56">
        <f t="shared" si="26"/>
        <v>234</v>
      </c>
      <c r="B248" s="57">
        <f t="shared" si="21"/>
        <v>53297</v>
      </c>
      <c r="C248" s="58">
        <f t="shared" si="27"/>
        <v>0</v>
      </c>
      <c r="D248" s="59">
        <f t="shared" si="22"/>
        <v>0</v>
      </c>
      <c r="E248" s="59">
        <f t="shared" si="23"/>
        <v>0</v>
      </c>
      <c r="F248" s="59">
        <f t="shared" si="24"/>
        <v>0</v>
      </c>
      <c r="G248" s="58">
        <f t="shared" si="25"/>
        <v>0</v>
      </c>
    </row>
    <row r="249" spans="1:7" ht="15" customHeight="1" x14ac:dyDescent="0.45">
      <c r="A249" s="56">
        <f t="shared" si="26"/>
        <v>235</v>
      </c>
      <c r="B249" s="57">
        <f t="shared" si="21"/>
        <v>53328</v>
      </c>
      <c r="C249" s="58">
        <f t="shared" si="27"/>
        <v>0</v>
      </c>
      <c r="D249" s="59">
        <f t="shared" si="22"/>
        <v>0</v>
      </c>
      <c r="E249" s="59">
        <f t="shared" si="23"/>
        <v>0</v>
      </c>
      <c r="F249" s="59">
        <f t="shared" si="24"/>
        <v>0</v>
      </c>
      <c r="G249" s="58">
        <f t="shared" si="25"/>
        <v>0</v>
      </c>
    </row>
    <row r="250" spans="1:7" ht="15" customHeight="1" x14ac:dyDescent="0.45">
      <c r="A250" s="56">
        <f t="shared" si="26"/>
        <v>236</v>
      </c>
      <c r="B250" s="57">
        <f t="shared" si="21"/>
        <v>53359</v>
      </c>
      <c r="C250" s="58">
        <f t="shared" si="27"/>
        <v>0</v>
      </c>
      <c r="D250" s="59">
        <f t="shared" si="22"/>
        <v>0</v>
      </c>
      <c r="E250" s="59">
        <f t="shared" si="23"/>
        <v>0</v>
      </c>
      <c r="F250" s="59">
        <f t="shared" si="24"/>
        <v>0</v>
      </c>
      <c r="G250" s="58">
        <f t="shared" si="25"/>
        <v>0</v>
      </c>
    </row>
    <row r="251" spans="1:7" ht="15" customHeight="1" x14ac:dyDescent="0.45">
      <c r="A251" s="56">
        <f t="shared" si="26"/>
        <v>237</v>
      </c>
      <c r="B251" s="57">
        <f t="shared" si="21"/>
        <v>53387</v>
      </c>
      <c r="C251" s="58">
        <f t="shared" si="27"/>
        <v>0</v>
      </c>
      <c r="D251" s="59">
        <f t="shared" si="22"/>
        <v>0</v>
      </c>
      <c r="E251" s="59">
        <f t="shared" si="23"/>
        <v>0</v>
      </c>
      <c r="F251" s="59">
        <f t="shared" si="24"/>
        <v>0</v>
      </c>
      <c r="G251" s="58">
        <f t="shared" si="25"/>
        <v>0</v>
      </c>
    </row>
    <row r="252" spans="1:7" ht="15" customHeight="1" x14ac:dyDescent="0.45">
      <c r="A252" s="56">
        <f t="shared" si="26"/>
        <v>238</v>
      </c>
      <c r="B252" s="57">
        <f t="shared" si="21"/>
        <v>53418</v>
      </c>
      <c r="C252" s="58">
        <f t="shared" si="27"/>
        <v>0</v>
      </c>
      <c r="D252" s="59">
        <f t="shared" si="22"/>
        <v>0</v>
      </c>
      <c r="E252" s="59">
        <f t="shared" si="23"/>
        <v>0</v>
      </c>
      <c r="F252" s="59">
        <f t="shared" si="24"/>
        <v>0</v>
      </c>
      <c r="G252" s="58">
        <f t="shared" si="25"/>
        <v>0</v>
      </c>
    </row>
    <row r="253" spans="1:7" ht="15" customHeight="1" x14ac:dyDescent="0.45">
      <c r="A253" s="56">
        <f t="shared" si="26"/>
        <v>239</v>
      </c>
      <c r="B253" s="57">
        <f t="shared" si="21"/>
        <v>53448</v>
      </c>
      <c r="C253" s="58">
        <f t="shared" si="27"/>
        <v>0</v>
      </c>
      <c r="D253" s="59">
        <f t="shared" si="22"/>
        <v>0</v>
      </c>
      <c r="E253" s="59">
        <f t="shared" si="23"/>
        <v>0</v>
      </c>
      <c r="F253" s="59">
        <f t="shared" si="24"/>
        <v>0</v>
      </c>
      <c r="G253" s="58">
        <f t="shared" si="25"/>
        <v>0</v>
      </c>
    </row>
    <row r="254" spans="1:7" ht="15" customHeight="1" x14ac:dyDescent="0.45">
      <c r="A254" s="56">
        <f t="shared" si="26"/>
        <v>240</v>
      </c>
      <c r="B254" s="57">
        <f t="shared" si="21"/>
        <v>53479</v>
      </c>
      <c r="C254" s="58">
        <f t="shared" si="27"/>
        <v>0</v>
      </c>
      <c r="D254" s="59">
        <f t="shared" si="22"/>
        <v>0</v>
      </c>
      <c r="E254" s="59">
        <f t="shared" si="23"/>
        <v>0</v>
      </c>
      <c r="F254" s="59">
        <f t="shared" si="24"/>
        <v>0</v>
      </c>
      <c r="G254" s="58">
        <f t="shared" si="25"/>
        <v>0</v>
      </c>
    </row>
    <row r="255" spans="1:7" ht="15" customHeight="1" x14ac:dyDescent="0.45">
      <c r="A255" s="56">
        <f t="shared" si="26"/>
        <v>241</v>
      </c>
      <c r="B255" s="57">
        <f t="shared" si="21"/>
        <v>53509</v>
      </c>
      <c r="C255" s="58">
        <f t="shared" si="27"/>
        <v>0</v>
      </c>
      <c r="D255" s="59">
        <f t="shared" si="22"/>
        <v>0</v>
      </c>
      <c r="E255" s="59">
        <f t="shared" si="23"/>
        <v>0</v>
      </c>
      <c r="F255" s="59">
        <f t="shared" si="24"/>
        <v>0</v>
      </c>
      <c r="G255" s="58">
        <f t="shared" si="25"/>
        <v>0</v>
      </c>
    </row>
    <row r="256" spans="1:7" ht="15" customHeight="1" x14ac:dyDescent="0.45">
      <c r="A256" s="56">
        <f t="shared" si="26"/>
        <v>242</v>
      </c>
      <c r="B256" s="57">
        <f t="shared" si="21"/>
        <v>53540</v>
      </c>
      <c r="C256" s="58">
        <f t="shared" si="27"/>
        <v>0</v>
      </c>
      <c r="D256" s="59">
        <f t="shared" si="22"/>
        <v>0</v>
      </c>
      <c r="E256" s="59">
        <f t="shared" si="23"/>
        <v>0</v>
      </c>
      <c r="F256" s="59">
        <f t="shared" si="24"/>
        <v>0</v>
      </c>
      <c r="G256" s="58">
        <f t="shared" si="25"/>
        <v>0</v>
      </c>
    </row>
    <row r="257" spans="1:7" ht="15" customHeight="1" x14ac:dyDescent="0.45">
      <c r="A257" s="56">
        <f t="shared" si="26"/>
        <v>243</v>
      </c>
      <c r="B257" s="57">
        <f t="shared" si="21"/>
        <v>53571</v>
      </c>
      <c r="C257" s="58">
        <f t="shared" si="27"/>
        <v>0</v>
      </c>
      <c r="D257" s="59">
        <f t="shared" si="22"/>
        <v>0</v>
      </c>
      <c r="E257" s="59">
        <f t="shared" si="23"/>
        <v>0</v>
      </c>
      <c r="F257" s="59">
        <f t="shared" si="24"/>
        <v>0</v>
      </c>
      <c r="G257" s="58">
        <f t="shared" si="25"/>
        <v>0</v>
      </c>
    </row>
    <row r="258" spans="1:7" ht="15" customHeight="1" x14ac:dyDescent="0.45">
      <c r="A258" s="56">
        <f t="shared" si="26"/>
        <v>244</v>
      </c>
      <c r="B258" s="57">
        <f t="shared" si="21"/>
        <v>53601</v>
      </c>
      <c r="C258" s="58">
        <f t="shared" si="27"/>
        <v>0</v>
      </c>
      <c r="D258" s="59">
        <f t="shared" si="22"/>
        <v>0</v>
      </c>
      <c r="E258" s="59">
        <f t="shared" si="23"/>
        <v>0</v>
      </c>
      <c r="F258" s="59">
        <f t="shared" si="24"/>
        <v>0</v>
      </c>
      <c r="G258" s="58">
        <f t="shared" si="25"/>
        <v>0</v>
      </c>
    </row>
    <row r="259" spans="1:7" ht="15" customHeight="1" x14ac:dyDescent="0.45">
      <c r="A259" s="56">
        <f t="shared" si="26"/>
        <v>245</v>
      </c>
      <c r="B259" s="57">
        <f t="shared" si="21"/>
        <v>53632</v>
      </c>
      <c r="C259" s="58">
        <f t="shared" si="27"/>
        <v>0</v>
      </c>
      <c r="D259" s="59">
        <f t="shared" si="22"/>
        <v>0</v>
      </c>
      <c r="E259" s="59">
        <f t="shared" si="23"/>
        <v>0</v>
      </c>
      <c r="F259" s="59">
        <f t="shared" si="24"/>
        <v>0</v>
      </c>
      <c r="G259" s="58">
        <f t="shared" si="25"/>
        <v>0</v>
      </c>
    </row>
    <row r="260" spans="1:7" ht="15" customHeight="1" x14ac:dyDescent="0.45">
      <c r="A260" s="56">
        <f t="shared" si="26"/>
        <v>246</v>
      </c>
      <c r="B260" s="57">
        <f t="shared" si="21"/>
        <v>53662</v>
      </c>
      <c r="C260" s="58">
        <f t="shared" si="27"/>
        <v>0</v>
      </c>
      <c r="D260" s="59">
        <f t="shared" si="22"/>
        <v>0</v>
      </c>
      <c r="E260" s="59">
        <f t="shared" si="23"/>
        <v>0</v>
      </c>
      <c r="F260" s="59">
        <f t="shared" si="24"/>
        <v>0</v>
      </c>
      <c r="G260" s="58">
        <f t="shared" si="25"/>
        <v>0</v>
      </c>
    </row>
    <row r="261" spans="1:7" ht="15" customHeight="1" x14ac:dyDescent="0.45">
      <c r="A261" s="56">
        <f t="shared" si="26"/>
        <v>247</v>
      </c>
      <c r="B261" s="57">
        <f t="shared" si="21"/>
        <v>53693</v>
      </c>
      <c r="C261" s="58">
        <f t="shared" si="27"/>
        <v>0</v>
      </c>
      <c r="D261" s="59">
        <f t="shared" si="22"/>
        <v>0</v>
      </c>
      <c r="E261" s="59">
        <f t="shared" si="23"/>
        <v>0</v>
      </c>
      <c r="F261" s="59">
        <f t="shared" si="24"/>
        <v>0</v>
      </c>
      <c r="G261" s="58">
        <f t="shared" si="25"/>
        <v>0</v>
      </c>
    </row>
    <row r="262" spans="1:7" ht="15" customHeight="1" x14ac:dyDescent="0.45">
      <c r="A262" s="56">
        <f t="shared" si="26"/>
        <v>248</v>
      </c>
      <c r="B262" s="57">
        <f t="shared" si="21"/>
        <v>53724</v>
      </c>
      <c r="C262" s="58">
        <f t="shared" si="27"/>
        <v>0</v>
      </c>
      <c r="D262" s="59">
        <f t="shared" si="22"/>
        <v>0</v>
      </c>
      <c r="E262" s="59">
        <f t="shared" si="23"/>
        <v>0</v>
      </c>
      <c r="F262" s="59">
        <f t="shared" si="24"/>
        <v>0</v>
      </c>
      <c r="G262" s="58">
        <f t="shared" si="25"/>
        <v>0</v>
      </c>
    </row>
    <row r="263" spans="1:7" ht="15" customHeight="1" x14ac:dyDescent="0.45">
      <c r="A263" s="56">
        <f t="shared" si="26"/>
        <v>249</v>
      </c>
      <c r="B263" s="57">
        <f t="shared" si="21"/>
        <v>53752</v>
      </c>
      <c r="C263" s="58">
        <f t="shared" si="27"/>
        <v>0</v>
      </c>
      <c r="D263" s="59">
        <f t="shared" si="22"/>
        <v>0</v>
      </c>
      <c r="E263" s="59">
        <f t="shared" si="23"/>
        <v>0</v>
      </c>
      <c r="F263" s="59">
        <f t="shared" si="24"/>
        <v>0</v>
      </c>
      <c r="G263" s="58">
        <f t="shared" si="25"/>
        <v>0</v>
      </c>
    </row>
    <row r="264" spans="1:7" ht="15" customHeight="1" x14ac:dyDescent="0.45">
      <c r="A264" s="56">
        <f t="shared" si="26"/>
        <v>250</v>
      </c>
      <c r="B264" s="57">
        <f t="shared" si="21"/>
        <v>53783</v>
      </c>
      <c r="C264" s="58">
        <f t="shared" si="27"/>
        <v>0</v>
      </c>
      <c r="D264" s="59">
        <f t="shared" si="22"/>
        <v>0</v>
      </c>
      <c r="E264" s="59">
        <f t="shared" si="23"/>
        <v>0</v>
      </c>
      <c r="F264" s="59">
        <f t="shared" si="24"/>
        <v>0</v>
      </c>
      <c r="G264" s="58">
        <f t="shared" si="25"/>
        <v>0</v>
      </c>
    </row>
    <row r="265" spans="1:7" ht="15" customHeight="1" x14ac:dyDescent="0.45">
      <c r="A265" s="56">
        <f t="shared" si="26"/>
        <v>251</v>
      </c>
      <c r="B265" s="57">
        <f t="shared" si="21"/>
        <v>53813</v>
      </c>
      <c r="C265" s="58">
        <f t="shared" si="27"/>
        <v>0</v>
      </c>
      <c r="D265" s="59">
        <f t="shared" si="22"/>
        <v>0</v>
      </c>
      <c r="E265" s="59">
        <f t="shared" si="23"/>
        <v>0</v>
      </c>
      <c r="F265" s="59">
        <f t="shared" si="24"/>
        <v>0</v>
      </c>
      <c r="G265" s="58">
        <f t="shared" si="25"/>
        <v>0</v>
      </c>
    </row>
    <row r="266" spans="1:7" ht="15" customHeight="1" x14ac:dyDescent="0.45">
      <c r="A266" s="56">
        <f t="shared" si="26"/>
        <v>252</v>
      </c>
      <c r="B266" s="57">
        <f t="shared" si="21"/>
        <v>53844</v>
      </c>
      <c r="C266" s="58">
        <f t="shared" si="27"/>
        <v>0</v>
      </c>
      <c r="D266" s="59">
        <f t="shared" si="22"/>
        <v>0</v>
      </c>
      <c r="E266" s="59">
        <f t="shared" si="23"/>
        <v>0</v>
      </c>
      <c r="F266" s="59">
        <f t="shared" si="24"/>
        <v>0</v>
      </c>
      <c r="G266" s="58">
        <f t="shared" si="25"/>
        <v>0</v>
      </c>
    </row>
    <row r="267" spans="1:7" ht="15" customHeight="1" x14ac:dyDescent="0.45">
      <c r="A267" s="56">
        <f t="shared" si="26"/>
        <v>253</v>
      </c>
      <c r="B267" s="57">
        <f t="shared" si="21"/>
        <v>53874</v>
      </c>
      <c r="C267" s="58">
        <f t="shared" si="27"/>
        <v>0</v>
      </c>
      <c r="D267" s="59">
        <f t="shared" si="22"/>
        <v>0</v>
      </c>
      <c r="E267" s="59">
        <f t="shared" si="23"/>
        <v>0</v>
      </c>
      <c r="F267" s="59">
        <f t="shared" si="24"/>
        <v>0</v>
      </c>
      <c r="G267" s="58">
        <f t="shared" si="25"/>
        <v>0</v>
      </c>
    </row>
    <row r="268" spans="1:7" ht="15" customHeight="1" x14ac:dyDescent="0.45">
      <c r="A268" s="56">
        <f t="shared" si="26"/>
        <v>254</v>
      </c>
      <c r="B268" s="57">
        <f t="shared" si="21"/>
        <v>53905</v>
      </c>
      <c r="C268" s="58">
        <f t="shared" si="27"/>
        <v>0</v>
      </c>
      <c r="D268" s="59">
        <f t="shared" si="22"/>
        <v>0</v>
      </c>
      <c r="E268" s="59">
        <f t="shared" si="23"/>
        <v>0</v>
      </c>
      <c r="F268" s="59">
        <f t="shared" si="24"/>
        <v>0</v>
      </c>
      <c r="G268" s="58">
        <f t="shared" si="25"/>
        <v>0</v>
      </c>
    </row>
    <row r="269" spans="1:7" ht="15" customHeight="1" x14ac:dyDescent="0.45">
      <c r="A269" s="56">
        <f t="shared" si="26"/>
        <v>255</v>
      </c>
      <c r="B269" s="57">
        <f t="shared" si="21"/>
        <v>53936</v>
      </c>
      <c r="C269" s="58">
        <f t="shared" si="27"/>
        <v>0</v>
      </c>
      <c r="D269" s="59">
        <f t="shared" si="22"/>
        <v>0</v>
      </c>
      <c r="E269" s="59">
        <f t="shared" si="23"/>
        <v>0</v>
      </c>
      <c r="F269" s="59">
        <f t="shared" si="24"/>
        <v>0</v>
      </c>
      <c r="G269" s="58">
        <f t="shared" si="25"/>
        <v>0</v>
      </c>
    </row>
    <row r="270" spans="1:7" ht="15" customHeight="1" x14ac:dyDescent="0.45">
      <c r="A270" s="56">
        <f t="shared" si="26"/>
        <v>256</v>
      </c>
      <c r="B270" s="57">
        <f t="shared" si="21"/>
        <v>53966</v>
      </c>
      <c r="C270" s="58">
        <f t="shared" si="27"/>
        <v>0</v>
      </c>
      <c r="D270" s="59">
        <f t="shared" si="22"/>
        <v>0</v>
      </c>
      <c r="E270" s="59">
        <f t="shared" si="23"/>
        <v>0</v>
      </c>
      <c r="F270" s="59">
        <f t="shared" si="24"/>
        <v>0</v>
      </c>
      <c r="G270" s="58">
        <f t="shared" si="25"/>
        <v>0</v>
      </c>
    </row>
    <row r="271" spans="1:7" ht="15" customHeight="1" x14ac:dyDescent="0.45">
      <c r="A271" s="56">
        <f t="shared" si="26"/>
        <v>257</v>
      </c>
      <c r="B271" s="57">
        <f t="shared" ref="B271:B334" si="28">IF(A271="","",IFERROR(EDATE($B$11,A271-1),""))</f>
        <v>53997</v>
      </c>
      <c r="C271" s="58">
        <f t="shared" si="27"/>
        <v>0</v>
      </c>
      <c r="D271" s="59">
        <f t="shared" ref="D271:D334" si="29">IF(A271="","",IFERROR(IF(C271&lt;=0,0,MIN($B$7,C271+C271*$B$4/12)),0))</f>
        <v>0</v>
      </c>
      <c r="E271" s="59">
        <f t="shared" ref="E271:E334" si="30">IF(A271="","",IFERROR(IF(C271&gt;0,C271*$B$4/12,0),0))</f>
        <v>0</v>
      </c>
      <c r="F271" s="59">
        <f t="shared" ref="F271:F334" si="31">IF(A271="","",D271-E271)</f>
        <v>0</v>
      </c>
      <c r="G271" s="58">
        <f t="shared" ref="G271:G334" si="32">IF(A271="","",C271-F271)</f>
        <v>0</v>
      </c>
    </row>
    <row r="272" spans="1:7" ht="15" customHeight="1" x14ac:dyDescent="0.45">
      <c r="A272" s="56">
        <f t="shared" ref="A272:A335" si="33">IF(AND(A271&lt;&gt;"",A271&lt;$B$5*12),A271+1,"")</f>
        <v>258</v>
      </c>
      <c r="B272" s="57">
        <f t="shared" si="28"/>
        <v>54027</v>
      </c>
      <c r="C272" s="58">
        <f t="shared" ref="C272:C335" si="34">IF(A272="","",G271)</f>
        <v>0</v>
      </c>
      <c r="D272" s="59">
        <f t="shared" si="29"/>
        <v>0</v>
      </c>
      <c r="E272" s="59">
        <f t="shared" si="30"/>
        <v>0</v>
      </c>
      <c r="F272" s="59">
        <f t="shared" si="31"/>
        <v>0</v>
      </c>
      <c r="G272" s="58">
        <f t="shared" si="32"/>
        <v>0</v>
      </c>
    </row>
    <row r="273" spans="1:7" ht="15" customHeight="1" x14ac:dyDescent="0.45">
      <c r="A273" s="56">
        <f t="shared" si="33"/>
        <v>259</v>
      </c>
      <c r="B273" s="57">
        <f t="shared" si="28"/>
        <v>54058</v>
      </c>
      <c r="C273" s="58">
        <f t="shared" si="34"/>
        <v>0</v>
      </c>
      <c r="D273" s="59">
        <f t="shared" si="29"/>
        <v>0</v>
      </c>
      <c r="E273" s="59">
        <f t="shared" si="30"/>
        <v>0</v>
      </c>
      <c r="F273" s="59">
        <f t="shared" si="31"/>
        <v>0</v>
      </c>
      <c r="G273" s="58">
        <f t="shared" si="32"/>
        <v>0</v>
      </c>
    </row>
    <row r="274" spans="1:7" ht="15" customHeight="1" x14ac:dyDescent="0.45">
      <c r="A274" s="56">
        <f t="shared" si="33"/>
        <v>260</v>
      </c>
      <c r="B274" s="57">
        <f t="shared" si="28"/>
        <v>54089</v>
      </c>
      <c r="C274" s="58">
        <f t="shared" si="34"/>
        <v>0</v>
      </c>
      <c r="D274" s="59">
        <f t="shared" si="29"/>
        <v>0</v>
      </c>
      <c r="E274" s="59">
        <f t="shared" si="30"/>
        <v>0</v>
      </c>
      <c r="F274" s="59">
        <f t="shared" si="31"/>
        <v>0</v>
      </c>
      <c r="G274" s="58">
        <f t="shared" si="32"/>
        <v>0</v>
      </c>
    </row>
    <row r="275" spans="1:7" ht="15" customHeight="1" x14ac:dyDescent="0.45">
      <c r="A275" s="56">
        <f t="shared" si="33"/>
        <v>261</v>
      </c>
      <c r="B275" s="57">
        <f t="shared" si="28"/>
        <v>54118</v>
      </c>
      <c r="C275" s="58">
        <f t="shared" si="34"/>
        <v>0</v>
      </c>
      <c r="D275" s="59">
        <f t="shared" si="29"/>
        <v>0</v>
      </c>
      <c r="E275" s="59">
        <f t="shared" si="30"/>
        <v>0</v>
      </c>
      <c r="F275" s="59">
        <f t="shared" si="31"/>
        <v>0</v>
      </c>
      <c r="G275" s="58">
        <f t="shared" si="32"/>
        <v>0</v>
      </c>
    </row>
    <row r="276" spans="1:7" ht="15" customHeight="1" x14ac:dyDescent="0.45">
      <c r="A276" s="56">
        <f t="shared" si="33"/>
        <v>262</v>
      </c>
      <c r="B276" s="57">
        <f t="shared" si="28"/>
        <v>54149</v>
      </c>
      <c r="C276" s="58">
        <f t="shared" si="34"/>
        <v>0</v>
      </c>
      <c r="D276" s="59">
        <f t="shared" si="29"/>
        <v>0</v>
      </c>
      <c r="E276" s="59">
        <f t="shared" si="30"/>
        <v>0</v>
      </c>
      <c r="F276" s="59">
        <f t="shared" si="31"/>
        <v>0</v>
      </c>
      <c r="G276" s="58">
        <f t="shared" si="32"/>
        <v>0</v>
      </c>
    </row>
    <row r="277" spans="1:7" ht="15" customHeight="1" x14ac:dyDescent="0.45">
      <c r="A277" s="56">
        <f t="shared" si="33"/>
        <v>263</v>
      </c>
      <c r="B277" s="57">
        <f t="shared" si="28"/>
        <v>54179</v>
      </c>
      <c r="C277" s="58">
        <f t="shared" si="34"/>
        <v>0</v>
      </c>
      <c r="D277" s="59">
        <f t="shared" si="29"/>
        <v>0</v>
      </c>
      <c r="E277" s="59">
        <f t="shared" si="30"/>
        <v>0</v>
      </c>
      <c r="F277" s="59">
        <f t="shared" si="31"/>
        <v>0</v>
      </c>
      <c r="G277" s="58">
        <f t="shared" si="32"/>
        <v>0</v>
      </c>
    </row>
    <row r="278" spans="1:7" ht="15" customHeight="1" x14ac:dyDescent="0.45">
      <c r="A278" s="56">
        <f t="shared" si="33"/>
        <v>264</v>
      </c>
      <c r="B278" s="57">
        <f t="shared" si="28"/>
        <v>54210</v>
      </c>
      <c r="C278" s="58">
        <f t="shared" si="34"/>
        <v>0</v>
      </c>
      <c r="D278" s="59">
        <f t="shared" si="29"/>
        <v>0</v>
      </c>
      <c r="E278" s="59">
        <f t="shared" si="30"/>
        <v>0</v>
      </c>
      <c r="F278" s="59">
        <f t="shared" si="31"/>
        <v>0</v>
      </c>
      <c r="G278" s="58">
        <f t="shared" si="32"/>
        <v>0</v>
      </c>
    </row>
    <row r="279" spans="1:7" ht="15" customHeight="1" x14ac:dyDescent="0.45">
      <c r="A279" s="56">
        <f t="shared" si="33"/>
        <v>265</v>
      </c>
      <c r="B279" s="57">
        <f t="shared" si="28"/>
        <v>54240</v>
      </c>
      <c r="C279" s="58">
        <f t="shared" si="34"/>
        <v>0</v>
      </c>
      <c r="D279" s="59">
        <f t="shared" si="29"/>
        <v>0</v>
      </c>
      <c r="E279" s="59">
        <f t="shared" si="30"/>
        <v>0</v>
      </c>
      <c r="F279" s="59">
        <f t="shared" si="31"/>
        <v>0</v>
      </c>
      <c r="G279" s="58">
        <f t="shared" si="32"/>
        <v>0</v>
      </c>
    </row>
    <row r="280" spans="1:7" ht="15" customHeight="1" x14ac:dyDescent="0.45">
      <c r="A280" s="56">
        <f t="shared" si="33"/>
        <v>266</v>
      </c>
      <c r="B280" s="57">
        <f t="shared" si="28"/>
        <v>54271</v>
      </c>
      <c r="C280" s="58">
        <f t="shared" si="34"/>
        <v>0</v>
      </c>
      <c r="D280" s="59">
        <f t="shared" si="29"/>
        <v>0</v>
      </c>
      <c r="E280" s="59">
        <f t="shared" si="30"/>
        <v>0</v>
      </c>
      <c r="F280" s="59">
        <f t="shared" si="31"/>
        <v>0</v>
      </c>
      <c r="G280" s="58">
        <f t="shared" si="32"/>
        <v>0</v>
      </c>
    </row>
    <row r="281" spans="1:7" ht="15" customHeight="1" x14ac:dyDescent="0.45">
      <c r="A281" s="56">
        <f t="shared" si="33"/>
        <v>267</v>
      </c>
      <c r="B281" s="57">
        <f t="shared" si="28"/>
        <v>54302</v>
      </c>
      <c r="C281" s="58">
        <f t="shared" si="34"/>
        <v>0</v>
      </c>
      <c r="D281" s="59">
        <f t="shared" si="29"/>
        <v>0</v>
      </c>
      <c r="E281" s="59">
        <f t="shared" si="30"/>
        <v>0</v>
      </c>
      <c r="F281" s="59">
        <f t="shared" si="31"/>
        <v>0</v>
      </c>
      <c r="G281" s="58">
        <f t="shared" si="32"/>
        <v>0</v>
      </c>
    </row>
    <row r="282" spans="1:7" ht="15" customHeight="1" x14ac:dyDescent="0.45">
      <c r="A282" s="56">
        <f t="shared" si="33"/>
        <v>268</v>
      </c>
      <c r="B282" s="57">
        <f t="shared" si="28"/>
        <v>54332</v>
      </c>
      <c r="C282" s="58">
        <f t="shared" si="34"/>
        <v>0</v>
      </c>
      <c r="D282" s="59">
        <f t="shared" si="29"/>
        <v>0</v>
      </c>
      <c r="E282" s="59">
        <f t="shared" si="30"/>
        <v>0</v>
      </c>
      <c r="F282" s="59">
        <f t="shared" si="31"/>
        <v>0</v>
      </c>
      <c r="G282" s="58">
        <f t="shared" si="32"/>
        <v>0</v>
      </c>
    </row>
    <row r="283" spans="1:7" ht="15" customHeight="1" x14ac:dyDescent="0.45">
      <c r="A283" s="56">
        <f t="shared" si="33"/>
        <v>269</v>
      </c>
      <c r="B283" s="57">
        <f t="shared" si="28"/>
        <v>54363</v>
      </c>
      <c r="C283" s="58">
        <f t="shared" si="34"/>
        <v>0</v>
      </c>
      <c r="D283" s="59">
        <f t="shared" si="29"/>
        <v>0</v>
      </c>
      <c r="E283" s="59">
        <f t="shared" si="30"/>
        <v>0</v>
      </c>
      <c r="F283" s="59">
        <f t="shared" si="31"/>
        <v>0</v>
      </c>
      <c r="G283" s="58">
        <f t="shared" si="32"/>
        <v>0</v>
      </c>
    </row>
    <row r="284" spans="1:7" ht="15" customHeight="1" x14ac:dyDescent="0.45">
      <c r="A284" s="56">
        <f t="shared" si="33"/>
        <v>270</v>
      </c>
      <c r="B284" s="57">
        <f t="shared" si="28"/>
        <v>54393</v>
      </c>
      <c r="C284" s="58">
        <f t="shared" si="34"/>
        <v>0</v>
      </c>
      <c r="D284" s="59">
        <f t="shared" si="29"/>
        <v>0</v>
      </c>
      <c r="E284" s="59">
        <f t="shared" si="30"/>
        <v>0</v>
      </c>
      <c r="F284" s="59">
        <f t="shared" si="31"/>
        <v>0</v>
      </c>
      <c r="G284" s="58">
        <f t="shared" si="32"/>
        <v>0</v>
      </c>
    </row>
    <row r="285" spans="1:7" ht="15" customHeight="1" x14ac:dyDescent="0.45">
      <c r="A285" s="56">
        <f t="shared" si="33"/>
        <v>271</v>
      </c>
      <c r="B285" s="57">
        <f t="shared" si="28"/>
        <v>54424</v>
      </c>
      <c r="C285" s="58">
        <f t="shared" si="34"/>
        <v>0</v>
      </c>
      <c r="D285" s="59">
        <f t="shared" si="29"/>
        <v>0</v>
      </c>
      <c r="E285" s="59">
        <f t="shared" si="30"/>
        <v>0</v>
      </c>
      <c r="F285" s="59">
        <f t="shared" si="31"/>
        <v>0</v>
      </c>
      <c r="G285" s="58">
        <f t="shared" si="32"/>
        <v>0</v>
      </c>
    </row>
    <row r="286" spans="1:7" ht="15" customHeight="1" x14ac:dyDescent="0.45">
      <c r="A286" s="56">
        <f t="shared" si="33"/>
        <v>272</v>
      </c>
      <c r="B286" s="57">
        <f t="shared" si="28"/>
        <v>54455</v>
      </c>
      <c r="C286" s="58">
        <f t="shared" si="34"/>
        <v>0</v>
      </c>
      <c r="D286" s="59">
        <f t="shared" si="29"/>
        <v>0</v>
      </c>
      <c r="E286" s="59">
        <f t="shared" si="30"/>
        <v>0</v>
      </c>
      <c r="F286" s="59">
        <f t="shared" si="31"/>
        <v>0</v>
      </c>
      <c r="G286" s="58">
        <f t="shared" si="32"/>
        <v>0</v>
      </c>
    </row>
    <row r="287" spans="1:7" ht="15" customHeight="1" x14ac:dyDescent="0.45">
      <c r="A287" s="56">
        <f t="shared" si="33"/>
        <v>273</v>
      </c>
      <c r="B287" s="57">
        <f t="shared" si="28"/>
        <v>54483</v>
      </c>
      <c r="C287" s="58">
        <f t="shared" si="34"/>
        <v>0</v>
      </c>
      <c r="D287" s="59">
        <f t="shared" si="29"/>
        <v>0</v>
      </c>
      <c r="E287" s="59">
        <f t="shared" si="30"/>
        <v>0</v>
      </c>
      <c r="F287" s="59">
        <f t="shared" si="31"/>
        <v>0</v>
      </c>
      <c r="G287" s="58">
        <f t="shared" si="32"/>
        <v>0</v>
      </c>
    </row>
    <row r="288" spans="1:7" ht="15" customHeight="1" x14ac:dyDescent="0.45">
      <c r="A288" s="56">
        <f t="shared" si="33"/>
        <v>274</v>
      </c>
      <c r="B288" s="57">
        <f t="shared" si="28"/>
        <v>54514</v>
      </c>
      <c r="C288" s="58">
        <f t="shared" si="34"/>
        <v>0</v>
      </c>
      <c r="D288" s="59">
        <f t="shared" si="29"/>
        <v>0</v>
      </c>
      <c r="E288" s="59">
        <f t="shared" si="30"/>
        <v>0</v>
      </c>
      <c r="F288" s="59">
        <f t="shared" si="31"/>
        <v>0</v>
      </c>
      <c r="G288" s="58">
        <f t="shared" si="32"/>
        <v>0</v>
      </c>
    </row>
    <row r="289" spans="1:7" ht="15" customHeight="1" x14ac:dyDescent="0.45">
      <c r="A289" s="56">
        <f t="shared" si="33"/>
        <v>275</v>
      </c>
      <c r="B289" s="57">
        <f t="shared" si="28"/>
        <v>54544</v>
      </c>
      <c r="C289" s="58">
        <f t="shared" si="34"/>
        <v>0</v>
      </c>
      <c r="D289" s="59">
        <f t="shared" si="29"/>
        <v>0</v>
      </c>
      <c r="E289" s="59">
        <f t="shared" si="30"/>
        <v>0</v>
      </c>
      <c r="F289" s="59">
        <f t="shared" si="31"/>
        <v>0</v>
      </c>
      <c r="G289" s="58">
        <f t="shared" si="32"/>
        <v>0</v>
      </c>
    </row>
    <row r="290" spans="1:7" ht="15" customHeight="1" x14ac:dyDescent="0.45">
      <c r="A290" s="56">
        <f t="shared" si="33"/>
        <v>276</v>
      </c>
      <c r="B290" s="57">
        <f t="shared" si="28"/>
        <v>54575</v>
      </c>
      <c r="C290" s="58">
        <f t="shared" si="34"/>
        <v>0</v>
      </c>
      <c r="D290" s="59">
        <f t="shared" si="29"/>
        <v>0</v>
      </c>
      <c r="E290" s="59">
        <f t="shared" si="30"/>
        <v>0</v>
      </c>
      <c r="F290" s="59">
        <f t="shared" si="31"/>
        <v>0</v>
      </c>
      <c r="G290" s="58">
        <f t="shared" si="32"/>
        <v>0</v>
      </c>
    </row>
    <row r="291" spans="1:7" ht="15" customHeight="1" x14ac:dyDescent="0.45">
      <c r="A291" s="56">
        <f t="shared" si="33"/>
        <v>277</v>
      </c>
      <c r="B291" s="57">
        <f t="shared" si="28"/>
        <v>54605</v>
      </c>
      <c r="C291" s="58">
        <f t="shared" si="34"/>
        <v>0</v>
      </c>
      <c r="D291" s="59">
        <f t="shared" si="29"/>
        <v>0</v>
      </c>
      <c r="E291" s="59">
        <f t="shared" si="30"/>
        <v>0</v>
      </c>
      <c r="F291" s="59">
        <f t="shared" si="31"/>
        <v>0</v>
      </c>
      <c r="G291" s="58">
        <f t="shared" si="32"/>
        <v>0</v>
      </c>
    </row>
    <row r="292" spans="1:7" ht="15" customHeight="1" x14ac:dyDescent="0.45">
      <c r="A292" s="56">
        <f t="shared" si="33"/>
        <v>278</v>
      </c>
      <c r="B292" s="57">
        <f t="shared" si="28"/>
        <v>54636</v>
      </c>
      <c r="C292" s="58">
        <f t="shared" si="34"/>
        <v>0</v>
      </c>
      <c r="D292" s="59">
        <f t="shared" si="29"/>
        <v>0</v>
      </c>
      <c r="E292" s="59">
        <f t="shared" si="30"/>
        <v>0</v>
      </c>
      <c r="F292" s="59">
        <f t="shared" si="31"/>
        <v>0</v>
      </c>
      <c r="G292" s="58">
        <f t="shared" si="32"/>
        <v>0</v>
      </c>
    </row>
    <row r="293" spans="1:7" ht="15" customHeight="1" x14ac:dyDescent="0.45">
      <c r="A293" s="56">
        <f t="shared" si="33"/>
        <v>279</v>
      </c>
      <c r="B293" s="57">
        <f t="shared" si="28"/>
        <v>54667</v>
      </c>
      <c r="C293" s="58">
        <f t="shared" si="34"/>
        <v>0</v>
      </c>
      <c r="D293" s="59">
        <f t="shared" si="29"/>
        <v>0</v>
      </c>
      <c r="E293" s="59">
        <f t="shared" si="30"/>
        <v>0</v>
      </c>
      <c r="F293" s="59">
        <f t="shared" si="31"/>
        <v>0</v>
      </c>
      <c r="G293" s="58">
        <f t="shared" si="32"/>
        <v>0</v>
      </c>
    </row>
    <row r="294" spans="1:7" ht="15" customHeight="1" x14ac:dyDescent="0.45">
      <c r="A294" s="56">
        <f t="shared" si="33"/>
        <v>280</v>
      </c>
      <c r="B294" s="57">
        <f t="shared" si="28"/>
        <v>54697</v>
      </c>
      <c r="C294" s="58">
        <f t="shared" si="34"/>
        <v>0</v>
      </c>
      <c r="D294" s="59">
        <f t="shared" si="29"/>
        <v>0</v>
      </c>
      <c r="E294" s="59">
        <f t="shared" si="30"/>
        <v>0</v>
      </c>
      <c r="F294" s="59">
        <f t="shared" si="31"/>
        <v>0</v>
      </c>
      <c r="G294" s="58">
        <f t="shared" si="32"/>
        <v>0</v>
      </c>
    </row>
    <row r="295" spans="1:7" ht="15" customHeight="1" x14ac:dyDescent="0.45">
      <c r="A295" s="56">
        <f t="shared" si="33"/>
        <v>281</v>
      </c>
      <c r="B295" s="57">
        <f t="shared" si="28"/>
        <v>54728</v>
      </c>
      <c r="C295" s="58">
        <f t="shared" si="34"/>
        <v>0</v>
      </c>
      <c r="D295" s="59">
        <f t="shared" si="29"/>
        <v>0</v>
      </c>
      <c r="E295" s="59">
        <f t="shared" si="30"/>
        <v>0</v>
      </c>
      <c r="F295" s="59">
        <f t="shared" si="31"/>
        <v>0</v>
      </c>
      <c r="G295" s="58">
        <f t="shared" si="32"/>
        <v>0</v>
      </c>
    </row>
    <row r="296" spans="1:7" ht="15" customHeight="1" x14ac:dyDescent="0.45">
      <c r="A296" s="56">
        <f t="shared" si="33"/>
        <v>282</v>
      </c>
      <c r="B296" s="57">
        <f t="shared" si="28"/>
        <v>54758</v>
      </c>
      <c r="C296" s="58">
        <f t="shared" si="34"/>
        <v>0</v>
      </c>
      <c r="D296" s="59">
        <f t="shared" si="29"/>
        <v>0</v>
      </c>
      <c r="E296" s="59">
        <f t="shared" si="30"/>
        <v>0</v>
      </c>
      <c r="F296" s="59">
        <f t="shared" si="31"/>
        <v>0</v>
      </c>
      <c r="G296" s="58">
        <f t="shared" si="32"/>
        <v>0</v>
      </c>
    </row>
    <row r="297" spans="1:7" ht="15" customHeight="1" x14ac:dyDescent="0.45">
      <c r="A297" s="56">
        <f t="shared" si="33"/>
        <v>283</v>
      </c>
      <c r="B297" s="57">
        <f t="shared" si="28"/>
        <v>54789</v>
      </c>
      <c r="C297" s="58">
        <f t="shared" si="34"/>
        <v>0</v>
      </c>
      <c r="D297" s="59">
        <f t="shared" si="29"/>
        <v>0</v>
      </c>
      <c r="E297" s="59">
        <f t="shared" si="30"/>
        <v>0</v>
      </c>
      <c r="F297" s="59">
        <f t="shared" si="31"/>
        <v>0</v>
      </c>
      <c r="G297" s="58">
        <f t="shared" si="32"/>
        <v>0</v>
      </c>
    </row>
    <row r="298" spans="1:7" ht="15" customHeight="1" x14ac:dyDescent="0.45">
      <c r="A298" s="56">
        <f t="shared" si="33"/>
        <v>284</v>
      </c>
      <c r="B298" s="57">
        <f t="shared" si="28"/>
        <v>54820</v>
      </c>
      <c r="C298" s="58">
        <f t="shared" si="34"/>
        <v>0</v>
      </c>
      <c r="D298" s="59">
        <f t="shared" si="29"/>
        <v>0</v>
      </c>
      <c r="E298" s="59">
        <f t="shared" si="30"/>
        <v>0</v>
      </c>
      <c r="F298" s="59">
        <f t="shared" si="31"/>
        <v>0</v>
      </c>
      <c r="G298" s="58">
        <f t="shared" si="32"/>
        <v>0</v>
      </c>
    </row>
    <row r="299" spans="1:7" ht="15" customHeight="1" x14ac:dyDescent="0.45">
      <c r="A299" s="56">
        <f t="shared" si="33"/>
        <v>285</v>
      </c>
      <c r="B299" s="57">
        <f t="shared" si="28"/>
        <v>54848</v>
      </c>
      <c r="C299" s="58">
        <f t="shared" si="34"/>
        <v>0</v>
      </c>
      <c r="D299" s="59">
        <f t="shared" si="29"/>
        <v>0</v>
      </c>
      <c r="E299" s="59">
        <f t="shared" si="30"/>
        <v>0</v>
      </c>
      <c r="F299" s="59">
        <f t="shared" si="31"/>
        <v>0</v>
      </c>
      <c r="G299" s="58">
        <f t="shared" si="32"/>
        <v>0</v>
      </c>
    </row>
    <row r="300" spans="1:7" ht="15" customHeight="1" x14ac:dyDescent="0.45">
      <c r="A300" s="56">
        <f t="shared" si="33"/>
        <v>286</v>
      </c>
      <c r="B300" s="57">
        <f t="shared" si="28"/>
        <v>54879</v>
      </c>
      <c r="C300" s="58">
        <f t="shared" si="34"/>
        <v>0</v>
      </c>
      <c r="D300" s="59">
        <f t="shared" si="29"/>
        <v>0</v>
      </c>
      <c r="E300" s="59">
        <f t="shared" si="30"/>
        <v>0</v>
      </c>
      <c r="F300" s="59">
        <f t="shared" si="31"/>
        <v>0</v>
      </c>
      <c r="G300" s="58">
        <f t="shared" si="32"/>
        <v>0</v>
      </c>
    </row>
    <row r="301" spans="1:7" ht="15" customHeight="1" x14ac:dyDescent="0.45">
      <c r="A301" s="56">
        <f t="shared" si="33"/>
        <v>287</v>
      </c>
      <c r="B301" s="57">
        <f t="shared" si="28"/>
        <v>54909</v>
      </c>
      <c r="C301" s="58">
        <f t="shared" si="34"/>
        <v>0</v>
      </c>
      <c r="D301" s="59">
        <f t="shared" si="29"/>
        <v>0</v>
      </c>
      <c r="E301" s="59">
        <f t="shared" si="30"/>
        <v>0</v>
      </c>
      <c r="F301" s="59">
        <f t="shared" si="31"/>
        <v>0</v>
      </c>
      <c r="G301" s="58">
        <f t="shared" si="32"/>
        <v>0</v>
      </c>
    </row>
    <row r="302" spans="1:7" ht="15" customHeight="1" x14ac:dyDescent="0.45">
      <c r="A302" s="56">
        <f t="shared" si="33"/>
        <v>288</v>
      </c>
      <c r="B302" s="57">
        <f t="shared" si="28"/>
        <v>54940</v>
      </c>
      <c r="C302" s="58">
        <f t="shared" si="34"/>
        <v>0</v>
      </c>
      <c r="D302" s="59">
        <f t="shared" si="29"/>
        <v>0</v>
      </c>
      <c r="E302" s="59">
        <f t="shared" si="30"/>
        <v>0</v>
      </c>
      <c r="F302" s="59">
        <f t="shared" si="31"/>
        <v>0</v>
      </c>
      <c r="G302" s="58">
        <f t="shared" si="32"/>
        <v>0</v>
      </c>
    </row>
    <row r="303" spans="1:7" ht="15" customHeight="1" x14ac:dyDescent="0.45">
      <c r="A303" s="56">
        <f t="shared" si="33"/>
        <v>289</v>
      </c>
      <c r="B303" s="57">
        <f t="shared" si="28"/>
        <v>54970</v>
      </c>
      <c r="C303" s="58">
        <f t="shared" si="34"/>
        <v>0</v>
      </c>
      <c r="D303" s="59">
        <f t="shared" si="29"/>
        <v>0</v>
      </c>
      <c r="E303" s="59">
        <f t="shared" si="30"/>
        <v>0</v>
      </c>
      <c r="F303" s="59">
        <f t="shared" si="31"/>
        <v>0</v>
      </c>
      <c r="G303" s="58">
        <f t="shared" si="32"/>
        <v>0</v>
      </c>
    </row>
    <row r="304" spans="1:7" ht="15" customHeight="1" x14ac:dyDescent="0.45">
      <c r="A304" s="56">
        <f t="shared" si="33"/>
        <v>290</v>
      </c>
      <c r="B304" s="57">
        <f t="shared" si="28"/>
        <v>55001</v>
      </c>
      <c r="C304" s="58">
        <f t="shared" si="34"/>
        <v>0</v>
      </c>
      <c r="D304" s="59">
        <f t="shared" si="29"/>
        <v>0</v>
      </c>
      <c r="E304" s="59">
        <f t="shared" si="30"/>
        <v>0</v>
      </c>
      <c r="F304" s="59">
        <f t="shared" si="31"/>
        <v>0</v>
      </c>
      <c r="G304" s="58">
        <f t="shared" si="32"/>
        <v>0</v>
      </c>
    </row>
    <row r="305" spans="1:7" ht="15" customHeight="1" x14ac:dyDescent="0.45">
      <c r="A305" s="56">
        <f t="shared" si="33"/>
        <v>291</v>
      </c>
      <c r="B305" s="57">
        <f t="shared" si="28"/>
        <v>55032</v>
      </c>
      <c r="C305" s="58">
        <f t="shared" si="34"/>
        <v>0</v>
      </c>
      <c r="D305" s="59">
        <f t="shared" si="29"/>
        <v>0</v>
      </c>
      <c r="E305" s="59">
        <f t="shared" si="30"/>
        <v>0</v>
      </c>
      <c r="F305" s="59">
        <f t="shared" si="31"/>
        <v>0</v>
      </c>
      <c r="G305" s="58">
        <f t="shared" si="32"/>
        <v>0</v>
      </c>
    </row>
    <row r="306" spans="1:7" ht="15" customHeight="1" x14ac:dyDescent="0.45">
      <c r="A306" s="56">
        <f t="shared" si="33"/>
        <v>292</v>
      </c>
      <c r="B306" s="57">
        <f t="shared" si="28"/>
        <v>55062</v>
      </c>
      <c r="C306" s="58">
        <f t="shared" si="34"/>
        <v>0</v>
      </c>
      <c r="D306" s="59">
        <f t="shared" si="29"/>
        <v>0</v>
      </c>
      <c r="E306" s="59">
        <f t="shared" si="30"/>
        <v>0</v>
      </c>
      <c r="F306" s="59">
        <f t="shared" si="31"/>
        <v>0</v>
      </c>
      <c r="G306" s="58">
        <f t="shared" si="32"/>
        <v>0</v>
      </c>
    </row>
    <row r="307" spans="1:7" ht="15" customHeight="1" x14ac:dyDescent="0.45">
      <c r="A307" s="56">
        <f t="shared" si="33"/>
        <v>293</v>
      </c>
      <c r="B307" s="57">
        <f t="shared" si="28"/>
        <v>55093</v>
      </c>
      <c r="C307" s="58">
        <f t="shared" si="34"/>
        <v>0</v>
      </c>
      <c r="D307" s="59">
        <f t="shared" si="29"/>
        <v>0</v>
      </c>
      <c r="E307" s="59">
        <f t="shared" si="30"/>
        <v>0</v>
      </c>
      <c r="F307" s="59">
        <f t="shared" si="31"/>
        <v>0</v>
      </c>
      <c r="G307" s="58">
        <f t="shared" si="32"/>
        <v>0</v>
      </c>
    </row>
    <row r="308" spans="1:7" ht="15" customHeight="1" x14ac:dyDescent="0.45">
      <c r="A308" s="56">
        <f t="shared" si="33"/>
        <v>294</v>
      </c>
      <c r="B308" s="57">
        <f t="shared" si="28"/>
        <v>55123</v>
      </c>
      <c r="C308" s="58">
        <f t="shared" si="34"/>
        <v>0</v>
      </c>
      <c r="D308" s="59">
        <f t="shared" si="29"/>
        <v>0</v>
      </c>
      <c r="E308" s="59">
        <f t="shared" si="30"/>
        <v>0</v>
      </c>
      <c r="F308" s="59">
        <f t="shared" si="31"/>
        <v>0</v>
      </c>
      <c r="G308" s="58">
        <f t="shared" si="32"/>
        <v>0</v>
      </c>
    </row>
    <row r="309" spans="1:7" ht="15" customHeight="1" x14ac:dyDescent="0.45">
      <c r="A309" s="56">
        <f t="shared" si="33"/>
        <v>295</v>
      </c>
      <c r="B309" s="57">
        <f t="shared" si="28"/>
        <v>55154</v>
      </c>
      <c r="C309" s="58">
        <f t="shared" si="34"/>
        <v>0</v>
      </c>
      <c r="D309" s="59">
        <f t="shared" si="29"/>
        <v>0</v>
      </c>
      <c r="E309" s="59">
        <f t="shared" si="30"/>
        <v>0</v>
      </c>
      <c r="F309" s="59">
        <f t="shared" si="31"/>
        <v>0</v>
      </c>
      <c r="G309" s="58">
        <f t="shared" si="32"/>
        <v>0</v>
      </c>
    </row>
    <row r="310" spans="1:7" ht="15" customHeight="1" x14ac:dyDescent="0.45">
      <c r="A310" s="56">
        <f t="shared" si="33"/>
        <v>296</v>
      </c>
      <c r="B310" s="57">
        <f t="shared" si="28"/>
        <v>55185</v>
      </c>
      <c r="C310" s="58">
        <f t="shared" si="34"/>
        <v>0</v>
      </c>
      <c r="D310" s="59">
        <f t="shared" si="29"/>
        <v>0</v>
      </c>
      <c r="E310" s="59">
        <f t="shared" si="30"/>
        <v>0</v>
      </c>
      <c r="F310" s="59">
        <f t="shared" si="31"/>
        <v>0</v>
      </c>
      <c r="G310" s="58">
        <f t="shared" si="32"/>
        <v>0</v>
      </c>
    </row>
    <row r="311" spans="1:7" ht="15" customHeight="1" x14ac:dyDescent="0.45">
      <c r="A311" s="56">
        <f t="shared" si="33"/>
        <v>297</v>
      </c>
      <c r="B311" s="57">
        <f t="shared" si="28"/>
        <v>55213</v>
      </c>
      <c r="C311" s="58">
        <f t="shared" si="34"/>
        <v>0</v>
      </c>
      <c r="D311" s="59">
        <f t="shared" si="29"/>
        <v>0</v>
      </c>
      <c r="E311" s="59">
        <f t="shared" si="30"/>
        <v>0</v>
      </c>
      <c r="F311" s="59">
        <f t="shared" si="31"/>
        <v>0</v>
      </c>
      <c r="G311" s="58">
        <f t="shared" si="32"/>
        <v>0</v>
      </c>
    </row>
    <row r="312" spans="1:7" ht="15" customHeight="1" x14ac:dyDescent="0.45">
      <c r="A312" s="56">
        <f t="shared" si="33"/>
        <v>298</v>
      </c>
      <c r="B312" s="57">
        <f t="shared" si="28"/>
        <v>55244</v>
      </c>
      <c r="C312" s="58">
        <f t="shared" si="34"/>
        <v>0</v>
      </c>
      <c r="D312" s="59">
        <f t="shared" si="29"/>
        <v>0</v>
      </c>
      <c r="E312" s="59">
        <f t="shared" si="30"/>
        <v>0</v>
      </c>
      <c r="F312" s="59">
        <f t="shared" si="31"/>
        <v>0</v>
      </c>
      <c r="G312" s="58">
        <f t="shared" si="32"/>
        <v>0</v>
      </c>
    </row>
    <row r="313" spans="1:7" ht="15" customHeight="1" x14ac:dyDescent="0.45">
      <c r="A313" s="56">
        <f t="shared" si="33"/>
        <v>299</v>
      </c>
      <c r="B313" s="57">
        <f t="shared" si="28"/>
        <v>55274</v>
      </c>
      <c r="C313" s="58">
        <f t="shared" si="34"/>
        <v>0</v>
      </c>
      <c r="D313" s="59">
        <f t="shared" si="29"/>
        <v>0</v>
      </c>
      <c r="E313" s="59">
        <f t="shared" si="30"/>
        <v>0</v>
      </c>
      <c r="F313" s="59">
        <f t="shared" si="31"/>
        <v>0</v>
      </c>
      <c r="G313" s="58">
        <f t="shared" si="32"/>
        <v>0</v>
      </c>
    </row>
    <row r="314" spans="1:7" ht="15" customHeight="1" x14ac:dyDescent="0.45">
      <c r="A314" s="56">
        <f t="shared" si="33"/>
        <v>300</v>
      </c>
      <c r="B314" s="57">
        <f t="shared" si="28"/>
        <v>55305</v>
      </c>
      <c r="C314" s="58">
        <f t="shared" si="34"/>
        <v>0</v>
      </c>
      <c r="D314" s="59">
        <f t="shared" si="29"/>
        <v>0</v>
      </c>
      <c r="E314" s="59">
        <f t="shared" si="30"/>
        <v>0</v>
      </c>
      <c r="F314" s="59">
        <f t="shared" si="31"/>
        <v>0</v>
      </c>
      <c r="G314" s="58">
        <f t="shared" si="32"/>
        <v>0</v>
      </c>
    </row>
    <row r="315" spans="1:7" ht="15" customHeight="1" x14ac:dyDescent="0.45">
      <c r="A315" s="56">
        <f t="shared" si="33"/>
        <v>301</v>
      </c>
      <c r="B315" s="57">
        <f t="shared" si="28"/>
        <v>55335</v>
      </c>
      <c r="C315" s="58">
        <f t="shared" si="34"/>
        <v>0</v>
      </c>
      <c r="D315" s="59">
        <f t="shared" si="29"/>
        <v>0</v>
      </c>
      <c r="E315" s="59">
        <f t="shared" si="30"/>
        <v>0</v>
      </c>
      <c r="F315" s="59">
        <f t="shared" si="31"/>
        <v>0</v>
      </c>
      <c r="G315" s="58">
        <f t="shared" si="32"/>
        <v>0</v>
      </c>
    </row>
    <row r="316" spans="1:7" ht="15" customHeight="1" x14ac:dyDescent="0.45">
      <c r="A316" s="56">
        <f t="shared" si="33"/>
        <v>302</v>
      </c>
      <c r="B316" s="57">
        <f t="shared" si="28"/>
        <v>55366</v>
      </c>
      <c r="C316" s="58">
        <f t="shared" si="34"/>
        <v>0</v>
      </c>
      <c r="D316" s="59">
        <f t="shared" si="29"/>
        <v>0</v>
      </c>
      <c r="E316" s="59">
        <f t="shared" si="30"/>
        <v>0</v>
      </c>
      <c r="F316" s="59">
        <f t="shared" si="31"/>
        <v>0</v>
      </c>
      <c r="G316" s="58">
        <f t="shared" si="32"/>
        <v>0</v>
      </c>
    </row>
    <row r="317" spans="1:7" ht="15" customHeight="1" x14ac:dyDescent="0.45">
      <c r="A317" s="56">
        <f t="shared" si="33"/>
        <v>303</v>
      </c>
      <c r="B317" s="57">
        <f t="shared" si="28"/>
        <v>55397</v>
      </c>
      <c r="C317" s="58">
        <f t="shared" si="34"/>
        <v>0</v>
      </c>
      <c r="D317" s="59">
        <f t="shared" si="29"/>
        <v>0</v>
      </c>
      <c r="E317" s="59">
        <f t="shared" si="30"/>
        <v>0</v>
      </c>
      <c r="F317" s="59">
        <f t="shared" si="31"/>
        <v>0</v>
      </c>
      <c r="G317" s="58">
        <f t="shared" si="32"/>
        <v>0</v>
      </c>
    </row>
    <row r="318" spans="1:7" ht="15" customHeight="1" x14ac:dyDescent="0.45">
      <c r="A318" s="56">
        <f t="shared" si="33"/>
        <v>304</v>
      </c>
      <c r="B318" s="57">
        <f t="shared" si="28"/>
        <v>55427</v>
      </c>
      <c r="C318" s="58">
        <f t="shared" si="34"/>
        <v>0</v>
      </c>
      <c r="D318" s="59">
        <f t="shared" si="29"/>
        <v>0</v>
      </c>
      <c r="E318" s="59">
        <f t="shared" si="30"/>
        <v>0</v>
      </c>
      <c r="F318" s="59">
        <f t="shared" si="31"/>
        <v>0</v>
      </c>
      <c r="G318" s="58">
        <f t="shared" si="32"/>
        <v>0</v>
      </c>
    </row>
    <row r="319" spans="1:7" ht="15" customHeight="1" x14ac:dyDescent="0.45">
      <c r="A319" s="56">
        <f t="shared" si="33"/>
        <v>305</v>
      </c>
      <c r="B319" s="57">
        <f t="shared" si="28"/>
        <v>55458</v>
      </c>
      <c r="C319" s="58">
        <f t="shared" si="34"/>
        <v>0</v>
      </c>
      <c r="D319" s="59">
        <f t="shared" si="29"/>
        <v>0</v>
      </c>
      <c r="E319" s="59">
        <f t="shared" si="30"/>
        <v>0</v>
      </c>
      <c r="F319" s="59">
        <f t="shared" si="31"/>
        <v>0</v>
      </c>
      <c r="G319" s="58">
        <f t="shared" si="32"/>
        <v>0</v>
      </c>
    </row>
    <row r="320" spans="1:7" ht="15" customHeight="1" x14ac:dyDescent="0.45">
      <c r="A320" s="56">
        <f t="shared" si="33"/>
        <v>306</v>
      </c>
      <c r="B320" s="57">
        <f t="shared" si="28"/>
        <v>55488</v>
      </c>
      <c r="C320" s="58">
        <f t="shared" si="34"/>
        <v>0</v>
      </c>
      <c r="D320" s="59">
        <f t="shared" si="29"/>
        <v>0</v>
      </c>
      <c r="E320" s="59">
        <f t="shared" si="30"/>
        <v>0</v>
      </c>
      <c r="F320" s="59">
        <f t="shared" si="31"/>
        <v>0</v>
      </c>
      <c r="G320" s="58">
        <f t="shared" si="32"/>
        <v>0</v>
      </c>
    </row>
    <row r="321" spans="1:7" ht="15" customHeight="1" x14ac:dyDescent="0.45">
      <c r="A321" s="56">
        <f t="shared" si="33"/>
        <v>307</v>
      </c>
      <c r="B321" s="57">
        <f t="shared" si="28"/>
        <v>55519</v>
      </c>
      <c r="C321" s="58">
        <f t="shared" si="34"/>
        <v>0</v>
      </c>
      <c r="D321" s="59">
        <f t="shared" si="29"/>
        <v>0</v>
      </c>
      <c r="E321" s="59">
        <f t="shared" si="30"/>
        <v>0</v>
      </c>
      <c r="F321" s="59">
        <f t="shared" si="31"/>
        <v>0</v>
      </c>
      <c r="G321" s="58">
        <f t="shared" si="32"/>
        <v>0</v>
      </c>
    </row>
    <row r="322" spans="1:7" ht="15" customHeight="1" x14ac:dyDescent="0.45">
      <c r="A322" s="56">
        <f t="shared" si="33"/>
        <v>308</v>
      </c>
      <c r="B322" s="57">
        <f t="shared" si="28"/>
        <v>55550</v>
      </c>
      <c r="C322" s="58">
        <f t="shared" si="34"/>
        <v>0</v>
      </c>
      <c r="D322" s="59">
        <f t="shared" si="29"/>
        <v>0</v>
      </c>
      <c r="E322" s="59">
        <f t="shared" si="30"/>
        <v>0</v>
      </c>
      <c r="F322" s="59">
        <f t="shared" si="31"/>
        <v>0</v>
      </c>
      <c r="G322" s="58">
        <f t="shared" si="32"/>
        <v>0</v>
      </c>
    </row>
    <row r="323" spans="1:7" ht="15" customHeight="1" x14ac:dyDescent="0.45">
      <c r="A323" s="56">
        <f t="shared" si="33"/>
        <v>309</v>
      </c>
      <c r="B323" s="57">
        <f t="shared" si="28"/>
        <v>55579</v>
      </c>
      <c r="C323" s="58">
        <f t="shared" si="34"/>
        <v>0</v>
      </c>
      <c r="D323" s="59">
        <f t="shared" si="29"/>
        <v>0</v>
      </c>
      <c r="E323" s="59">
        <f t="shared" si="30"/>
        <v>0</v>
      </c>
      <c r="F323" s="59">
        <f t="shared" si="31"/>
        <v>0</v>
      </c>
      <c r="G323" s="58">
        <f t="shared" si="32"/>
        <v>0</v>
      </c>
    </row>
    <row r="324" spans="1:7" ht="15" customHeight="1" x14ac:dyDescent="0.45">
      <c r="A324" s="56">
        <f t="shared" si="33"/>
        <v>310</v>
      </c>
      <c r="B324" s="57">
        <f t="shared" si="28"/>
        <v>55610</v>
      </c>
      <c r="C324" s="58">
        <f t="shared" si="34"/>
        <v>0</v>
      </c>
      <c r="D324" s="59">
        <f t="shared" si="29"/>
        <v>0</v>
      </c>
      <c r="E324" s="59">
        <f t="shared" si="30"/>
        <v>0</v>
      </c>
      <c r="F324" s="59">
        <f t="shared" si="31"/>
        <v>0</v>
      </c>
      <c r="G324" s="58">
        <f t="shared" si="32"/>
        <v>0</v>
      </c>
    </row>
    <row r="325" spans="1:7" ht="15" customHeight="1" x14ac:dyDescent="0.45">
      <c r="A325" s="56">
        <f t="shared" si="33"/>
        <v>311</v>
      </c>
      <c r="B325" s="57">
        <f t="shared" si="28"/>
        <v>55640</v>
      </c>
      <c r="C325" s="58">
        <f t="shared" si="34"/>
        <v>0</v>
      </c>
      <c r="D325" s="59">
        <f t="shared" si="29"/>
        <v>0</v>
      </c>
      <c r="E325" s="59">
        <f t="shared" si="30"/>
        <v>0</v>
      </c>
      <c r="F325" s="59">
        <f t="shared" si="31"/>
        <v>0</v>
      </c>
      <c r="G325" s="58">
        <f t="shared" si="32"/>
        <v>0</v>
      </c>
    </row>
    <row r="326" spans="1:7" ht="15" customHeight="1" x14ac:dyDescent="0.45">
      <c r="A326" s="56">
        <f t="shared" si="33"/>
        <v>312</v>
      </c>
      <c r="B326" s="57">
        <f t="shared" si="28"/>
        <v>55671</v>
      </c>
      <c r="C326" s="58">
        <f t="shared" si="34"/>
        <v>0</v>
      </c>
      <c r="D326" s="59">
        <f t="shared" si="29"/>
        <v>0</v>
      </c>
      <c r="E326" s="59">
        <f t="shared" si="30"/>
        <v>0</v>
      </c>
      <c r="F326" s="59">
        <f t="shared" si="31"/>
        <v>0</v>
      </c>
      <c r="G326" s="58">
        <f t="shared" si="32"/>
        <v>0</v>
      </c>
    </row>
    <row r="327" spans="1:7" ht="15" customHeight="1" x14ac:dyDescent="0.45">
      <c r="A327" s="56">
        <f t="shared" si="33"/>
        <v>313</v>
      </c>
      <c r="B327" s="57">
        <f t="shared" si="28"/>
        <v>55701</v>
      </c>
      <c r="C327" s="58">
        <f t="shared" si="34"/>
        <v>0</v>
      </c>
      <c r="D327" s="59">
        <f t="shared" si="29"/>
        <v>0</v>
      </c>
      <c r="E327" s="59">
        <f t="shared" si="30"/>
        <v>0</v>
      </c>
      <c r="F327" s="59">
        <f t="shared" si="31"/>
        <v>0</v>
      </c>
      <c r="G327" s="58">
        <f t="shared" si="32"/>
        <v>0</v>
      </c>
    </row>
    <row r="328" spans="1:7" ht="15" customHeight="1" x14ac:dyDescent="0.45">
      <c r="A328" s="56">
        <f t="shared" si="33"/>
        <v>314</v>
      </c>
      <c r="B328" s="57">
        <f t="shared" si="28"/>
        <v>55732</v>
      </c>
      <c r="C328" s="58">
        <f t="shared" si="34"/>
        <v>0</v>
      </c>
      <c r="D328" s="59">
        <f t="shared" si="29"/>
        <v>0</v>
      </c>
      <c r="E328" s="59">
        <f t="shared" si="30"/>
        <v>0</v>
      </c>
      <c r="F328" s="59">
        <f t="shared" si="31"/>
        <v>0</v>
      </c>
      <c r="G328" s="58">
        <f t="shared" si="32"/>
        <v>0</v>
      </c>
    </row>
    <row r="329" spans="1:7" ht="15" customHeight="1" x14ac:dyDescent="0.45">
      <c r="A329" s="56">
        <f t="shared" si="33"/>
        <v>315</v>
      </c>
      <c r="B329" s="57">
        <f t="shared" si="28"/>
        <v>55763</v>
      </c>
      <c r="C329" s="58">
        <f t="shared" si="34"/>
        <v>0</v>
      </c>
      <c r="D329" s="59">
        <f t="shared" si="29"/>
        <v>0</v>
      </c>
      <c r="E329" s="59">
        <f t="shared" si="30"/>
        <v>0</v>
      </c>
      <c r="F329" s="59">
        <f t="shared" si="31"/>
        <v>0</v>
      </c>
      <c r="G329" s="58">
        <f t="shared" si="32"/>
        <v>0</v>
      </c>
    </row>
    <row r="330" spans="1:7" ht="15" customHeight="1" x14ac:dyDescent="0.45">
      <c r="A330" s="56">
        <f t="shared" si="33"/>
        <v>316</v>
      </c>
      <c r="B330" s="57">
        <f t="shared" si="28"/>
        <v>55793</v>
      </c>
      <c r="C330" s="58">
        <f t="shared" si="34"/>
        <v>0</v>
      </c>
      <c r="D330" s="59">
        <f t="shared" si="29"/>
        <v>0</v>
      </c>
      <c r="E330" s="59">
        <f t="shared" si="30"/>
        <v>0</v>
      </c>
      <c r="F330" s="59">
        <f t="shared" si="31"/>
        <v>0</v>
      </c>
      <c r="G330" s="58">
        <f t="shared" si="32"/>
        <v>0</v>
      </c>
    </row>
    <row r="331" spans="1:7" ht="15" customHeight="1" x14ac:dyDescent="0.45">
      <c r="A331" s="56">
        <f t="shared" si="33"/>
        <v>317</v>
      </c>
      <c r="B331" s="57">
        <f t="shared" si="28"/>
        <v>55824</v>
      </c>
      <c r="C331" s="58">
        <f t="shared" si="34"/>
        <v>0</v>
      </c>
      <c r="D331" s="59">
        <f t="shared" si="29"/>
        <v>0</v>
      </c>
      <c r="E331" s="59">
        <f t="shared" si="30"/>
        <v>0</v>
      </c>
      <c r="F331" s="59">
        <f t="shared" si="31"/>
        <v>0</v>
      </c>
      <c r="G331" s="58">
        <f t="shared" si="32"/>
        <v>0</v>
      </c>
    </row>
    <row r="332" spans="1:7" ht="15" customHeight="1" x14ac:dyDescent="0.45">
      <c r="A332" s="56">
        <f t="shared" si="33"/>
        <v>318</v>
      </c>
      <c r="B332" s="57">
        <f t="shared" si="28"/>
        <v>55854</v>
      </c>
      <c r="C332" s="58">
        <f t="shared" si="34"/>
        <v>0</v>
      </c>
      <c r="D332" s="59">
        <f t="shared" si="29"/>
        <v>0</v>
      </c>
      <c r="E332" s="59">
        <f t="shared" si="30"/>
        <v>0</v>
      </c>
      <c r="F332" s="59">
        <f t="shared" si="31"/>
        <v>0</v>
      </c>
      <c r="G332" s="58">
        <f t="shared" si="32"/>
        <v>0</v>
      </c>
    </row>
    <row r="333" spans="1:7" ht="15" customHeight="1" x14ac:dyDescent="0.45">
      <c r="A333" s="56">
        <f t="shared" si="33"/>
        <v>319</v>
      </c>
      <c r="B333" s="57">
        <f t="shared" si="28"/>
        <v>55885</v>
      </c>
      <c r="C333" s="58">
        <f t="shared" si="34"/>
        <v>0</v>
      </c>
      <c r="D333" s="59">
        <f t="shared" si="29"/>
        <v>0</v>
      </c>
      <c r="E333" s="59">
        <f t="shared" si="30"/>
        <v>0</v>
      </c>
      <c r="F333" s="59">
        <f t="shared" si="31"/>
        <v>0</v>
      </c>
      <c r="G333" s="58">
        <f t="shared" si="32"/>
        <v>0</v>
      </c>
    </row>
    <row r="334" spans="1:7" ht="15" customHeight="1" x14ac:dyDescent="0.45">
      <c r="A334" s="56">
        <f t="shared" si="33"/>
        <v>320</v>
      </c>
      <c r="B334" s="57">
        <f t="shared" si="28"/>
        <v>55916</v>
      </c>
      <c r="C334" s="58">
        <f t="shared" si="34"/>
        <v>0</v>
      </c>
      <c r="D334" s="59">
        <f t="shared" si="29"/>
        <v>0</v>
      </c>
      <c r="E334" s="59">
        <f t="shared" si="30"/>
        <v>0</v>
      </c>
      <c r="F334" s="59">
        <f t="shared" si="31"/>
        <v>0</v>
      </c>
      <c r="G334" s="58">
        <f t="shared" si="32"/>
        <v>0</v>
      </c>
    </row>
    <row r="335" spans="1:7" ht="15" customHeight="1" x14ac:dyDescent="0.45">
      <c r="A335" s="56">
        <f t="shared" si="33"/>
        <v>321</v>
      </c>
      <c r="B335" s="57">
        <f t="shared" ref="B335:B398" si="35">IF(A335="","",IFERROR(EDATE($B$11,A335-1),""))</f>
        <v>55944</v>
      </c>
      <c r="C335" s="58">
        <f t="shared" si="34"/>
        <v>0</v>
      </c>
      <c r="D335" s="59">
        <f t="shared" ref="D335:D398" si="36">IF(A335="","",IFERROR(IF(C335&lt;=0,0,MIN($B$7,C335+C335*$B$4/12)),0))</f>
        <v>0</v>
      </c>
      <c r="E335" s="59">
        <f t="shared" ref="E335:E374" si="37">IF(A335="","",IFERROR(IF(C335&gt;0,C335*$B$4/12,0),0))</f>
        <v>0</v>
      </c>
      <c r="F335" s="59">
        <f t="shared" ref="F335:F398" si="38">IF(A335="","",D335-E335)</f>
        <v>0</v>
      </c>
      <c r="G335" s="58">
        <f t="shared" ref="G335:G398" si="39">IF(A335="","",C335-F335)</f>
        <v>0</v>
      </c>
    </row>
    <row r="336" spans="1:7" ht="15" customHeight="1" x14ac:dyDescent="0.45">
      <c r="A336" s="56">
        <f t="shared" ref="A336:A374" si="40">IF(AND(A335&lt;&gt;"",A335&lt;$B$5*12),A335+1,"")</f>
        <v>322</v>
      </c>
      <c r="B336" s="57">
        <f t="shared" si="35"/>
        <v>55975</v>
      </c>
      <c r="C336" s="58">
        <f t="shared" ref="C336:C374" si="41">IF(A336="","",G335)</f>
        <v>0</v>
      </c>
      <c r="D336" s="59">
        <f t="shared" si="36"/>
        <v>0</v>
      </c>
      <c r="E336" s="59">
        <f t="shared" si="37"/>
        <v>0</v>
      </c>
      <c r="F336" s="59">
        <f t="shared" si="38"/>
        <v>0</v>
      </c>
      <c r="G336" s="58">
        <f t="shared" si="39"/>
        <v>0</v>
      </c>
    </row>
    <row r="337" spans="1:7" ht="15" customHeight="1" x14ac:dyDescent="0.45">
      <c r="A337" s="56">
        <f t="shared" si="40"/>
        <v>323</v>
      </c>
      <c r="B337" s="57">
        <f t="shared" si="35"/>
        <v>56005</v>
      </c>
      <c r="C337" s="58">
        <f t="shared" si="41"/>
        <v>0</v>
      </c>
      <c r="D337" s="59">
        <f t="shared" si="36"/>
        <v>0</v>
      </c>
      <c r="E337" s="59">
        <f t="shared" si="37"/>
        <v>0</v>
      </c>
      <c r="F337" s="59">
        <f t="shared" si="38"/>
        <v>0</v>
      </c>
      <c r="G337" s="58">
        <f t="shared" si="39"/>
        <v>0</v>
      </c>
    </row>
    <row r="338" spans="1:7" ht="15" customHeight="1" x14ac:dyDescent="0.45">
      <c r="A338" s="56">
        <f t="shared" si="40"/>
        <v>324</v>
      </c>
      <c r="B338" s="57">
        <f t="shared" si="35"/>
        <v>56036</v>
      </c>
      <c r="C338" s="58">
        <f t="shared" si="41"/>
        <v>0</v>
      </c>
      <c r="D338" s="59">
        <f t="shared" si="36"/>
        <v>0</v>
      </c>
      <c r="E338" s="59">
        <f t="shared" si="37"/>
        <v>0</v>
      </c>
      <c r="F338" s="59">
        <f t="shared" si="38"/>
        <v>0</v>
      </c>
      <c r="G338" s="58">
        <f t="shared" si="39"/>
        <v>0</v>
      </c>
    </row>
    <row r="339" spans="1:7" ht="15" customHeight="1" x14ac:dyDescent="0.45">
      <c r="A339" s="56">
        <f t="shared" si="40"/>
        <v>325</v>
      </c>
      <c r="B339" s="57">
        <f t="shared" si="35"/>
        <v>56066</v>
      </c>
      <c r="C339" s="58">
        <f t="shared" si="41"/>
        <v>0</v>
      </c>
      <c r="D339" s="59">
        <f t="shared" si="36"/>
        <v>0</v>
      </c>
      <c r="E339" s="59">
        <f t="shared" si="37"/>
        <v>0</v>
      </c>
      <c r="F339" s="59">
        <f t="shared" si="38"/>
        <v>0</v>
      </c>
      <c r="G339" s="58">
        <f t="shared" si="39"/>
        <v>0</v>
      </c>
    </row>
    <row r="340" spans="1:7" ht="15" customHeight="1" x14ac:dyDescent="0.45">
      <c r="A340" s="56">
        <f t="shared" si="40"/>
        <v>326</v>
      </c>
      <c r="B340" s="57">
        <f t="shared" si="35"/>
        <v>56097</v>
      </c>
      <c r="C340" s="58">
        <f t="shared" si="41"/>
        <v>0</v>
      </c>
      <c r="D340" s="59">
        <f t="shared" si="36"/>
        <v>0</v>
      </c>
      <c r="E340" s="59">
        <f t="shared" si="37"/>
        <v>0</v>
      </c>
      <c r="F340" s="59">
        <f t="shared" si="38"/>
        <v>0</v>
      </c>
      <c r="G340" s="58">
        <f t="shared" si="39"/>
        <v>0</v>
      </c>
    </row>
    <row r="341" spans="1:7" ht="15" customHeight="1" x14ac:dyDescent="0.45">
      <c r="A341" s="56">
        <f t="shared" si="40"/>
        <v>327</v>
      </c>
      <c r="B341" s="57">
        <f t="shared" si="35"/>
        <v>56128</v>
      </c>
      <c r="C341" s="58">
        <f t="shared" si="41"/>
        <v>0</v>
      </c>
      <c r="D341" s="59">
        <f t="shared" si="36"/>
        <v>0</v>
      </c>
      <c r="E341" s="59">
        <f t="shared" si="37"/>
        <v>0</v>
      </c>
      <c r="F341" s="59">
        <f t="shared" si="38"/>
        <v>0</v>
      </c>
      <c r="G341" s="58">
        <f t="shared" si="39"/>
        <v>0</v>
      </c>
    </row>
    <row r="342" spans="1:7" ht="15" customHeight="1" x14ac:dyDescent="0.45">
      <c r="A342" s="56">
        <f t="shared" si="40"/>
        <v>328</v>
      </c>
      <c r="B342" s="57">
        <f t="shared" si="35"/>
        <v>56158</v>
      </c>
      <c r="C342" s="58">
        <f t="shared" si="41"/>
        <v>0</v>
      </c>
      <c r="D342" s="59">
        <f t="shared" si="36"/>
        <v>0</v>
      </c>
      <c r="E342" s="59">
        <f t="shared" si="37"/>
        <v>0</v>
      </c>
      <c r="F342" s="59">
        <f t="shared" si="38"/>
        <v>0</v>
      </c>
      <c r="G342" s="58">
        <f t="shared" si="39"/>
        <v>0</v>
      </c>
    </row>
    <row r="343" spans="1:7" ht="15" customHeight="1" x14ac:dyDescent="0.45">
      <c r="A343" s="56">
        <f t="shared" si="40"/>
        <v>329</v>
      </c>
      <c r="B343" s="57">
        <f t="shared" si="35"/>
        <v>56189</v>
      </c>
      <c r="C343" s="58">
        <f t="shared" si="41"/>
        <v>0</v>
      </c>
      <c r="D343" s="59">
        <f t="shared" si="36"/>
        <v>0</v>
      </c>
      <c r="E343" s="59">
        <f t="shared" si="37"/>
        <v>0</v>
      </c>
      <c r="F343" s="59">
        <f t="shared" si="38"/>
        <v>0</v>
      </c>
      <c r="G343" s="58">
        <f t="shared" si="39"/>
        <v>0</v>
      </c>
    </row>
    <row r="344" spans="1:7" ht="15" customHeight="1" x14ac:dyDescent="0.45">
      <c r="A344" s="56">
        <f t="shared" si="40"/>
        <v>330</v>
      </c>
      <c r="B344" s="57">
        <f t="shared" si="35"/>
        <v>56219</v>
      </c>
      <c r="C344" s="58">
        <f t="shared" si="41"/>
        <v>0</v>
      </c>
      <c r="D344" s="59">
        <f t="shared" si="36"/>
        <v>0</v>
      </c>
      <c r="E344" s="59">
        <f t="shared" si="37"/>
        <v>0</v>
      </c>
      <c r="F344" s="59">
        <f t="shared" si="38"/>
        <v>0</v>
      </c>
      <c r="G344" s="58">
        <f t="shared" si="39"/>
        <v>0</v>
      </c>
    </row>
    <row r="345" spans="1:7" ht="15" customHeight="1" x14ac:dyDescent="0.45">
      <c r="A345" s="56">
        <f t="shared" si="40"/>
        <v>331</v>
      </c>
      <c r="B345" s="57">
        <f t="shared" si="35"/>
        <v>56250</v>
      </c>
      <c r="C345" s="58">
        <f t="shared" si="41"/>
        <v>0</v>
      </c>
      <c r="D345" s="59">
        <f t="shared" si="36"/>
        <v>0</v>
      </c>
      <c r="E345" s="59">
        <f t="shared" si="37"/>
        <v>0</v>
      </c>
      <c r="F345" s="59">
        <f t="shared" si="38"/>
        <v>0</v>
      </c>
      <c r="G345" s="58">
        <f t="shared" si="39"/>
        <v>0</v>
      </c>
    </row>
    <row r="346" spans="1:7" ht="15" customHeight="1" x14ac:dyDescent="0.45">
      <c r="A346" s="56">
        <f t="shared" si="40"/>
        <v>332</v>
      </c>
      <c r="B346" s="57">
        <f t="shared" si="35"/>
        <v>56281</v>
      </c>
      <c r="C346" s="58">
        <f t="shared" si="41"/>
        <v>0</v>
      </c>
      <c r="D346" s="59">
        <f t="shared" si="36"/>
        <v>0</v>
      </c>
      <c r="E346" s="59">
        <f t="shared" si="37"/>
        <v>0</v>
      </c>
      <c r="F346" s="59">
        <f t="shared" si="38"/>
        <v>0</v>
      </c>
      <c r="G346" s="58">
        <f t="shared" si="39"/>
        <v>0</v>
      </c>
    </row>
    <row r="347" spans="1:7" ht="15" customHeight="1" x14ac:dyDescent="0.45">
      <c r="A347" s="56">
        <f t="shared" si="40"/>
        <v>333</v>
      </c>
      <c r="B347" s="57">
        <f t="shared" si="35"/>
        <v>56309</v>
      </c>
      <c r="C347" s="58">
        <f t="shared" si="41"/>
        <v>0</v>
      </c>
      <c r="D347" s="59">
        <f t="shared" si="36"/>
        <v>0</v>
      </c>
      <c r="E347" s="59">
        <f t="shared" si="37"/>
        <v>0</v>
      </c>
      <c r="F347" s="59">
        <f t="shared" si="38"/>
        <v>0</v>
      </c>
      <c r="G347" s="58">
        <f t="shared" si="39"/>
        <v>0</v>
      </c>
    </row>
    <row r="348" spans="1:7" ht="15" customHeight="1" x14ac:dyDescent="0.45">
      <c r="A348" s="56">
        <f t="shared" si="40"/>
        <v>334</v>
      </c>
      <c r="B348" s="57">
        <f t="shared" si="35"/>
        <v>56340</v>
      </c>
      <c r="C348" s="58">
        <f t="shared" si="41"/>
        <v>0</v>
      </c>
      <c r="D348" s="59">
        <f t="shared" si="36"/>
        <v>0</v>
      </c>
      <c r="E348" s="59">
        <f t="shared" si="37"/>
        <v>0</v>
      </c>
      <c r="F348" s="59">
        <f t="shared" si="38"/>
        <v>0</v>
      </c>
      <c r="G348" s="58">
        <f t="shared" si="39"/>
        <v>0</v>
      </c>
    </row>
    <row r="349" spans="1:7" ht="15" customHeight="1" x14ac:dyDescent="0.45">
      <c r="A349" s="56">
        <f t="shared" si="40"/>
        <v>335</v>
      </c>
      <c r="B349" s="57">
        <f t="shared" si="35"/>
        <v>56370</v>
      </c>
      <c r="C349" s="58">
        <f t="shared" si="41"/>
        <v>0</v>
      </c>
      <c r="D349" s="59">
        <f t="shared" si="36"/>
        <v>0</v>
      </c>
      <c r="E349" s="59">
        <f t="shared" si="37"/>
        <v>0</v>
      </c>
      <c r="F349" s="59">
        <f t="shared" si="38"/>
        <v>0</v>
      </c>
      <c r="G349" s="58">
        <f t="shared" si="39"/>
        <v>0</v>
      </c>
    </row>
    <row r="350" spans="1:7" ht="15" customHeight="1" x14ac:dyDescent="0.45">
      <c r="A350" s="56">
        <f t="shared" si="40"/>
        <v>336</v>
      </c>
      <c r="B350" s="57">
        <f t="shared" si="35"/>
        <v>56401</v>
      </c>
      <c r="C350" s="58">
        <f t="shared" si="41"/>
        <v>0</v>
      </c>
      <c r="D350" s="59">
        <f t="shared" si="36"/>
        <v>0</v>
      </c>
      <c r="E350" s="59">
        <f t="shared" si="37"/>
        <v>0</v>
      </c>
      <c r="F350" s="59">
        <f t="shared" si="38"/>
        <v>0</v>
      </c>
      <c r="G350" s="58">
        <f t="shared" si="39"/>
        <v>0</v>
      </c>
    </row>
    <row r="351" spans="1:7" ht="15" customHeight="1" x14ac:dyDescent="0.45">
      <c r="A351" s="56">
        <f t="shared" si="40"/>
        <v>337</v>
      </c>
      <c r="B351" s="57">
        <f t="shared" si="35"/>
        <v>56431</v>
      </c>
      <c r="C351" s="58">
        <f t="shared" si="41"/>
        <v>0</v>
      </c>
      <c r="D351" s="59">
        <f t="shared" si="36"/>
        <v>0</v>
      </c>
      <c r="E351" s="59">
        <f t="shared" si="37"/>
        <v>0</v>
      </c>
      <c r="F351" s="59">
        <f t="shared" si="38"/>
        <v>0</v>
      </c>
      <c r="G351" s="58">
        <f t="shared" si="39"/>
        <v>0</v>
      </c>
    </row>
    <row r="352" spans="1:7" ht="15" customHeight="1" x14ac:dyDescent="0.45">
      <c r="A352" s="56">
        <f t="shared" si="40"/>
        <v>338</v>
      </c>
      <c r="B352" s="57">
        <f t="shared" si="35"/>
        <v>56462</v>
      </c>
      <c r="C352" s="58">
        <f t="shared" si="41"/>
        <v>0</v>
      </c>
      <c r="D352" s="59">
        <f t="shared" si="36"/>
        <v>0</v>
      </c>
      <c r="E352" s="59">
        <f t="shared" si="37"/>
        <v>0</v>
      </c>
      <c r="F352" s="59">
        <f t="shared" si="38"/>
        <v>0</v>
      </c>
      <c r="G352" s="58">
        <f t="shared" si="39"/>
        <v>0</v>
      </c>
    </row>
    <row r="353" spans="1:7" ht="15" customHeight="1" x14ac:dyDescent="0.45">
      <c r="A353" s="56">
        <f t="shared" si="40"/>
        <v>339</v>
      </c>
      <c r="B353" s="57">
        <f t="shared" si="35"/>
        <v>56493</v>
      </c>
      <c r="C353" s="58">
        <f t="shared" si="41"/>
        <v>0</v>
      </c>
      <c r="D353" s="59">
        <f t="shared" si="36"/>
        <v>0</v>
      </c>
      <c r="E353" s="59">
        <f t="shared" si="37"/>
        <v>0</v>
      </c>
      <c r="F353" s="59">
        <f t="shared" si="38"/>
        <v>0</v>
      </c>
      <c r="G353" s="58">
        <f t="shared" si="39"/>
        <v>0</v>
      </c>
    </row>
    <row r="354" spans="1:7" ht="15" customHeight="1" x14ac:dyDescent="0.45">
      <c r="A354" s="56">
        <f t="shared" si="40"/>
        <v>340</v>
      </c>
      <c r="B354" s="57">
        <f t="shared" si="35"/>
        <v>56523</v>
      </c>
      <c r="C354" s="58">
        <f t="shared" si="41"/>
        <v>0</v>
      </c>
      <c r="D354" s="59">
        <f t="shared" si="36"/>
        <v>0</v>
      </c>
      <c r="E354" s="59">
        <f t="shared" si="37"/>
        <v>0</v>
      </c>
      <c r="F354" s="59">
        <f t="shared" si="38"/>
        <v>0</v>
      </c>
      <c r="G354" s="58">
        <f t="shared" si="39"/>
        <v>0</v>
      </c>
    </row>
    <row r="355" spans="1:7" ht="15" customHeight="1" x14ac:dyDescent="0.45">
      <c r="A355" s="56">
        <f t="shared" si="40"/>
        <v>341</v>
      </c>
      <c r="B355" s="57">
        <f t="shared" si="35"/>
        <v>56554</v>
      </c>
      <c r="C355" s="58">
        <f t="shared" si="41"/>
        <v>0</v>
      </c>
      <c r="D355" s="59">
        <f t="shared" si="36"/>
        <v>0</v>
      </c>
      <c r="E355" s="59">
        <f t="shared" si="37"/>
        <v>0</v>
      </c>
      <c r="F355" s="59">
        <f t="shared" si="38"/>
        <v>0</v>
      </c>
      <c r="G355" s="58">
        <f t="shared" si="39"/>
        <v>0</v>
      </c>
    </row>
    <row r="356" spans="1:7" ht="15" customHeight="1" x14ac:dyDescent="0.45">
      <c r="A356" s="56">
        <f t="shared" si="40"/>
        <v>342</v>
      </c>
      <c r="B356" s="57">
        <f t="shared" si="35"/>
        <v>56584</v>
      </c>
      <c r="C356" s="58">
        <f t="shared" si="41"/>
        <v>0</v>
      </c>
      <c r="D356" s="59">
        <f t="shared" si="36"/>
        <v>0</v>
      </c>
      <c r="E356" s="59">
        <f t="shared" si="37"/>
        <v>0</v>
      </c>
      <c r="F356" s="59">
        <f t="shared" si="38"/>
        <v>0</v>
      </c>
      <c r="G356" s="58">
        <f t="shared" si="39"/>
        <v>0</v>
      </c>
    </row>
    <row r="357" spans="1:7" ht="15" customHeight="1" x14ac:dyDescent="0.45">
      <c r="A357" s="56">
        <f t="shared" si="40"/>
        <v>343</v>
      </c>
      <c r="B357" s="57">
        <f t="shared" si="35"/>
        <v>56615</v>
      </c>
      <c r="C357" s="58">
        <f t="shared" si="41"/>
        <v>0</v>
      </c>
      <c r="D357" s="59">
        <f t="shared" si="36"/>
        <v>0</v>
      </c>
      <c r="E357" s="59">
        <f t="shared" si="37"/>
        <v>0</v>
      </c>
      <c r="F357" s="59">
        <f t="shared" si="38"/>
        <v>0</v>
      </c>
      <c r="G357" s="58">
        <f t="shared" si="39"/>
        <v>0</v>
      </c>
    </row>
    <row r="358" spans="1:7" ht="15" customHeight="1" x14ac:dyDescent="0.45">
      <c r="A358" s="56">
        <f t="shared" si="40"/>
        <v>344</v>
      </c>
      <c r="B358" s="57">
        <f t="shared" si="35"/>
        <v>56646</v>
      </c>
      <c r="C358" s="58">
        <f t="shared" si="41"/>
        <v>0</v>
      </c>
      <c r="D358" s="59">
        <f t="shared" si="36"/>
        <v>0</v>
      </c>
      <c r="E358" s="59">
        <f t="shared" si="37"/>
        <v>0</v>
      </c>
      <c r="F358" s="59">
        <f t="shared" si="38"/>
        <v>0</v>
      </c>
      <c r="G358" s="58">
        <f t="shared" si="39"/>
        <v>0</v>
      </c>
    </row>
    <row r="359" spans="1:7" ht="15" customHeight="1" x14ac:dyDescent="0.45">
      <c r="A359" s="56">
        <f t="shared" si="40"/>
        <v>345</v>
      </c>
      <c r="B359" s="57">
        <f t="shared" si="35"/>
        <v>56674</v>
      </c>
      <c r="C359" s="58">
        <f t="shared" si="41"/>
        <v>0</v>
      </c>
      <c r="D359" s="59">
        <f t="shared" si="36"/>
        <v>0</v>
      </c>
      <c r="E359" s="59">
        <f t="shared" si="37"/>
        <v>0</v>
      </c>
      <c r="F359" s="59">
        <f t="shared" si="38"/>
        <v>0</v>
      </c>
      <c r="G359" s="58">
        <f t="shared" si="39"/>
        <v>0</v>
      </c>
    </row>
    <row r="360" spans="1:7" ht="15" customHeight="1" x14ac:dyDescent="0.45">
      <c r="A360" s="56">
        <f t="shared" si="40"/>
        <v>346</v>
      </c>
      <c r="B360" s="57">
        <f t="shared" si="35"/>
        <v>56705</v>
      </c>
      <c r="C360" s="58">
        <f t="shared" si="41"/>
        <v>0</v>
      </c>
      <c r="D360" s="59">
        <f t="shared" si="36"/>
        <v>0</v>
      </c>
      <c r="E360" s="59">
        <f t="shared" si="37"/>
        <v>0</v>
      </c>
      <c r="F360" s="59">
        <f t="shared" si="38"/>
        <v>0</v>
      </c>
      <c r="G360" s="58">
        <f t="shared" si="39"/>
        <v>0</v>
      </c>
    </row>
    <row r="361" spans="1:7" ht="15" customHeight="1" x14ac:dyDescent="0.45">
      <c r="A361" s="56">
        <f t="shared" si="40"/>
        <v>347</v>
      </c>
      <c r="B361" s="57">
        <f t="shared" si="35"/>
        <v>56735</v>
      </c>
      <c r="C361" s="58">
        <f t="shared" si="41"/>
        <v>0</v>
      </c>
      <c r="D361" s="59">
        <f t="shared" si="36"/>
        <v>0</v>
      </c>
      <c r="E361" s="59">
        <f t="shared" si="37"/>
        <v>0</v>
      </c>
      <c r="F361" s="59">
        <f t="shared" si="38"/>
        <v>0</v>
      </c>
      <c r="G361" s="58">
        <f t="shared" si="39"/>
        <v>0</v>
      </c>
    </row>
    <row r="362" spans="1:7" ht="15" customHeight="1" x14ac:dyDescent="0.45">
      <c r="A362" s="56">
        <f t="shared" si="40"/>
        <v>348</v>
      </c>
      <c r="B362" s="57">
        <f t="shared" si="35"/>
        <v>56766</v>
      </c>
      <c r="C362" s="58">
        <f t="shared" si="41"/>
        <v>0</v>
      </c>
      <c r="D362" s="59">
        <f t="shared" si="36"/>
        <v>0</v>
      </c>
      <c r="E362" s="59">
        <f t="shared" si="37"/>
        <v>0</v>
      </c>
      <c r="F362" s="59">
        <f t="shared" si="38"/>
        <v>0</v>
      </c>
      <c r="G362" s="58">
        <f t="shared" si="39"/>
        <v>0</v>
      </c>
    </row>
    <row r="363" spans="1:7" ht="15" customHeight="1" x14ac:dyDescent="0.45">
      <c r="A363" s="56">
        <f t="shared" si="40"/>
        <v>349</v>
      </c>
      <c r="B363" s="57">
        <f t="shared" si="35"/>
        <v>56796</v>
      </c>
      <c r="C363" s="58">
        <f t="shared" si="41"/>
        <v>0</v>
      </c>
      <c r="D363" s="59">
        <f t="shared" si="36"/>
        <v>0</v>
      </c>
      <c r="E363" s="59">
        <f t="shared" si="37"/>
        <v>0</v>
      </c>
      <c r="F363" s="59">
        <f t="shared" si="38"/>
        <v>0</v>
      </c>
      <c r="G363" s="58">
        <f t="shared" si="39"/>
        <v>0</v>
      </c>
    </row>
    <row r="364" spans="1:7" ht="15" customHeight="1" x14ac:dyDescent="0.45">
      <c r="A364" s="56">
        <f t="shared" si="40"/>
        <v>350</v>
      </c>
      <c r="B364" s="57">
        <f t="shared" si="35"/>
        <v>56827</v>
      </c>
      <c r="C364" s="58">
        <f t="shared" si="41"/>
        <v>0</v>
      </c>
      <c r="D364" s="59">
        <f t="shared" si="36"/>
        <v>0</v>
      </c>
      <c r="E364" s="59">
        <f t="shared" si="37"/>
        <v>0</v>
      </c>
      <c r="F364" s="59">
        <f t="shared" si="38"/>
        <v>0</v>
      </c>
      <c r="G364" s="58">
        <f t="shared" si="39"/>
        <v>0</v>
      </c>
    </row>
    <row r="365" spans="1:7" ht="15" customHeight="1" x14ac:dyDescent="0.45">
      <c r="A365" s="56">
        <f t="shared" si="40"/>
        <v>351</v>
      </c>
      <c r="B365" s="57">
        <f t="shared" si="35"/>
        <v>56858</v>
      </c>
      <c r="C365" s="58">
        <f t="shared" si="41"/>
        <v>0</v>
      </c>
      <c r="D365" s="59">
        <f t="shared" si="36"/>
        <v>0</v>
      </c>
      <c r="E365" s="59">
        <f t="shared" si="37"/>
        <v>0</v>
      </c>
      <c r="F365" s="59">
        <f t="shared" si="38"/>
        <v>0</v>
      </c>
      <c r="G365" s="58">
        <f t="shared" si="39"/>
        <v>0</v>
      </c>
    </row>
    <row r="366" spans="1:7" ht="15" customHeight="1" x14ac:dyDescent="0.45">
      <c r="A366" s="56">
        <f t="shared" si="40"/>
        <v>352</v>
      </c>
      <c r="B366" s="57">
        <f t="shared" si="35"/>
        <v>56888</v>
      </c>
      <c r="C366" s="58">
        <f t="shared" si="41"/>
        <v>0</v>
      </c>
      <c r="D366" s="59">
        <f t="shared" si="36"/>
        <v>0</v>
      </c>
      <c r="E366" s="59">
        <f t="shared" si="37"/>
        <v>0</v>
      </c>
      <c r="F366" s="59">
        <f t="shared" si="38"/>
        <v>0</v>
      </c>
      <c r="G366" s="58">
        <f t="shared" si="39"/>
        <v>0</v>
      </c>
    </row>
    <row r="367" spans="1:7" ht="15" customHeight="1" x14ac:dyDescent="0.45">
      <c r="A367" s="56">
        <f t="shared" si="40"/>
        <v>353</v>
      </c>
      <c r="B367" s="57">
        <f t="shared" si="35"/>
        <v>56919</v>
      </c>
      <c r="C367" s="58">
        <f t="shared" si="41"/>
        <v>0</v>
      </c>
      <c r="D367" s="59">
        <f t="shared" si="36"/>
        <v>0</v>
      </c>
      <c r="E367" s="59">
        <f t="shared" si="37"/>
        <v>0</v>
      </c>
      <c r="F367" s="59">
        <f t="shared" si="38"/>
        <v>0</v>
      </c>
      <c r="G367" s="58">
        <f t="shared" si="39"/>
        <v>0</v>
      </c>
    </row>
    <row r="368" spans="1:7" ht="15" customHeight="1" x14ac:dyDescent="0.45">
      <c r="A368" s="56">
        <f t="shared" si="40"/>
        <v>354</v>
      </c>
      <c r="B368" s="57">
        <f t="shared" si="35"/>
        <v>56949</v>
      </c>
      <c r="C368" s="58">
        <f t="shared" si="41"/>
        <v>0</v>
      </c>
      <c r="D368" s="59">
        <f t="shared" si="36"/>
        <v>0</v>
      </c>
      <c r="E368" s="59">
        <f t="shared" si="37"/>
        <v>0</v>
      </c>
      <c r="F368" s="59">
        <f t="shared" si="38"/>
        <v>0</v>
      </c>
      <c r="G368" s="58">
        <f t="shared" si="39"/>
        <v>0</v>
      </c>
    </row>
    <row r="369" spans="1:7" ht="15" customHeight="1" x14ac:dyDescent="0.45">
      <c r="A369" s="56">
        <f t="shared" si="40"/>
        <v>355</v>
      </c>
      <c r="B369" s="57">
        <f t="shared" si="35"/>
        <v>56980</v>
      </c>
      <c r="C369" s="58">
        <f t="shared" si="41"/>
        <v>0</v>
      </c>
      <c r="D369" s="59">
        <f t="shared" si="36"/>
        <v>0</v>
      </c>
      <c r="E369" s="59">
        <f t="shared" si="37"/>
        <v>0</v>
      </c>
      <c r="F369" s="59">
        <f t="shared" si="38"/>
        <v>0</v>
      </c>
      <c r="G369" s="58">
        <f t="shared" si="39"/>
        <v>0</v>
      </c>
    </row>
    <row r="370" spans="1:7" ht="15" customHeight="1" x14ac:dyDescent="0.45">
      <c r="A370" s="56">
        <f t="shared" si="40"/>
        <v>356</v>
      </c>
      <c r="B370" s="57">
        <f t="shared" si="35"/>
        <v>57011</v>
      </c>
      <c r="C370" s="58">
        <f t="shared" si="41"/>
        <v>0</v>
      </c>
      <c r="D370" s="59">
        <f t="shared" si="36"/>
        <v>0</v>
      </c>
      <c r="E370" s="59">
        <f t="shared" si="37"/>
        <v>0</v>
      </c>
      <c r="F370" s="59">
        <f t="shared" si="38"/>
        <v>0</v>
      </c>
      <c r="G370" s="58">
        <f t="shared" si="39"/>
        <v>0</v>
      </c>
    </row>
    <row r="371" spans="1:7" ht="15" customHeight="1" x14ac:dyDescent="0.45">
      <c r="A371" s="56">
        <f t="shared" si="40"/>
        <v>357</v>
      </c>
      <c r="B371" s="57">
        <f t="shared" si="35"/>
        <v>57040</v>
      </c>
      <c r="C371" s="58">
        <f t="shared" si="41"/>
        <v>0</v>
      </c>
      <c r="D371" s="59">
        <f t="shared" si="36"/>
        <v>0</v>
      </c>
      <c r="E371" s="59">
        <f t="shared" si="37"/>
        <v>0</v>
      </c>
      <c r="F371" s="59">
        <f t="shared" si="38"/>
        <v>0</v>
      </c>
      <c r="G371" s="58">
        <f t="shared" si="39"/>
        <v>0</v>
      </c>
    </row>
    <row r="372" spans="1:7" ht="15" customHeight="1" x14ac:dyDescent="0.45">
      <c r="A372" s="56">
        <f t="shared" si="40"/>
        <v>358</v>
      </c>
      <c r="B372" s="57">
        <f t="shared" si="35"/>
        <v>57071</v>
      </c>
      <c r="C372" s="58">
        <f t="shared" si="41"/>
        <v>0</v>
      </c>
      <c r="D372" s="59">
        <f t="shared" si="36"/>
        <v>0</v>
      </c>
      <c r="E372" s="59">
        <f t="shared" si="37"/>
        <v>0</v>
      </c>
      <c r="F372" s="59">
        <f t="shared" si="38"/>
        <v>0</v>
      </c>
      <c r="G372" s="58">
        <f t="shared" si="39"/>
        <v>0</v>
      </c>
    </row>
    <row r="373" spans="1:7" ht="15" customHeight="1" x14ac:dyDescent="0.45">
      <c r="A373" s="56">
        <f t="shared" si="40"/>
        <v>359</v>
      </c>
      <c r="B373" s="57">
        <f t="shared" si="35"/>
        <v>57101</v>
      </c>
      <c r="C373" s="58">
        <f t="shared" si="41"/>
        <v>0</v>
      </c>
      <c r="D373" s="59">
        <f t="shared" si="36"/>
        <v>0</v>
      </c>
      <c r="E373" s="59">
        <f t="shared" si="37"/>
        <v>0</v>
      </c>
      <c r="F373" s="59">
        <f t="shared" si="38"/>
        <v>0</v>
      </c>
      <c r="G373" s="58">
        <f t="shared" si="39"/>
        <v>0</v>
      </c>
    </row>
    <row r="374" spans="1:7" ht="15" customHeight="1" x14ac:dyDescent="0.45">
      <c r="A374" s="56">
        <f t="shared" si="40"/>
        <v>360</v>
      </c>
      <c r="B374" s="57">
        <f t="shared" si="35"/>
        <v>57132</v>
      </c>
      <c r="C374" s="58">
        <f t="shared" si="41"/>
        <v>0</v>
      </c>
      <c r="D374" s="59">
        <f t="shared" si="36"/>
        <v>0</v>
      </c>
      <c r="E374" s="59">
        <f t="shared" si="37"/>
        <v>0</v>
      </c>
      <c r="F374" s="59">
        <f t="shared" si="38"/>
        <v>0</v>
      </c>
      <c r="G374" s="58">
        <f t="shared" si="39"/>
        <v>0</v>
      </c>
    </row>
  </sheetData>
  <sheetProtection password="CE4B" sheet="1" formatCells="0"/>
  <mergeCells count="2">
    <mergeCell ref="A1:G1"/>
    <mergeCell ref="A13:G13"/>
  </mergeCells>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374"/>
  <sheetViews>
    <sheetView showGridLines="0" zoomScaleNormal="100" workbookViewId="0">
      <pane ySplit="14" topLeftCell="A15" activePane="bottomLeft" state="frozen"/>
      <selection pane="bottomLeft" sqref="A1:G1"/>
    </sheetView>
  </sheetViews>
  <sheetFormatPr defaultColWidth="8.6640625" defaultRowHeight="14.25" x14ac:dyDescent="0.45"/>
  <cols>
    <col min="1" max="1" width="30" customWidth="1"/>
    <col min="2" max="3" width="16" customWidth="1"/>
    <col min="4" max="6" width="14" customWidth="1"/>
    <col min="7" max="7" width="16" customWidth="1"/>
  </cols>
  <sheetData>
    <row r="1" spans="1:7" ht="25.5" customHeight="1" x14ac:dyDescent="0.45">
      <c r="A1" s="72" t="s">
        <v>172</v>
      </c>
      <c r="B1" s="72"/>
      <c r="C1" s="72"/>
      <c r="D1" s="72"/>
      <c r="E1" s="72"/>
      <c r="F1" s="72"/>
      <c r="G1" s="72"/>
    </row>
    <row r="3" spans="1:7" ht="15" customHeight="1" x14ac:dyDescent="0.45">
      <c r="A3" s="17" t="s">
        <v>86</v>
      </c>
      <c r="B3" s="26">
        <f>IF('Deal Analyzer'!$D$4="BRRR",'Deal Analyzer'!$D$10*'Deal Analyzer'!$C$39,0)</f>
        <v>0</v>
      </c>
    </row>
    <row r="4" spans="1:7" ht="15" customHeight="1" x14ac:dyDescent="0.45">
      <c r="A4" s="17" t="s">
        <v>157</v>
      </c>
      <c r="B4" s="34">
        <f>'Deal Analyzer'!$C$40</f>
        <v>7.0000000000000007E-2</v>
      </c>
    </row>
    <row r="5" spans="1:7" ht="15" customHeight="1" x14ac:dyDescent="0.45">
      <c r="A5" s="17" t="s">
        <v>158</v>
      </c>
      <c r="B5" s="53">
        <f>'Deal Analyzer'!$D$41</f>
        <v>30</v>
      </c>
    </row>
    <row r="6" spans="1:7" ht="15" customHeight="1" x14ac:dyDescent="0.45">
      <c r="A6" s="17" t="s">
        <v>159</v>
      </c>
      <c r="B6" s="53">
        <v>12</v>
      </c>
    </row>
    <row r="7" spans="1:7" ht="15" customHeight="1" x14ac:dyDescent="0.45">
      <c r="A7" s="17" t="s">
        <v>160</v>
      </c>
      <c r="B7" s="30">
        <f>IFERROR(-PMT($B$4/12,$B$5*12,$B$3),0)</f>
        <v>0</v>
      </c>
    </row>
    <row r="8" spans="1:7" ht="15" customHeight="1" x14ac:dyDescent="0.45">
      <c r="A8" s="17" t="s">
        <v>72</v>
      </c>
      <c r="B8" s="26">
        <f>IFERROR(SUM(F15:F26),0)</f>
        <v>0</v>
      </c>
    </row>
    <row r="9" spans="1:7" ht="15" customHeight="1" x14ac:dyDescent="0.45">
      <c r="A9" s="17" t="s">
        <v>161</v>
      </c>
      <c r="B9" s="26">
        <f>IFERROR(SUM(E15:E26),0)</f>
        <v>0</v>
      </c>
    </row>
    <row r="10" spans="1:7" ht="15" customHeight="1" x14ac:dyDescent="0.45">
      <c r="A10" s="17" t="s">
        <v>162</v>
      </c>
      <c r="B10" s="26">
        <f>IFERROR($B$7*$B$5*12-$B$3,0)</f>
        <v>0</v>
      </c>
    </row>
    <row r="11" spans="1:7" ht="15" customHeight="1" x14ac:dyDescent="0.45">
      <c r="A11" s="17" t="s">
        <v>163</v>
      </c>
      <c r="B11" s="54">
        <v>46204</v>
      </c>
    </row>
    <row r="13" spans="1:7" ht="15" customHeight="1" x14ac:dyDescent="0.45">
      <c r="A13" s="7" t="s">
        <v>164</v>
      </c>
      <c r="B13" s="7"/>
      <c r="C13" s="7"/>
      <c r="D13" s="7"/>
      <c r="E13" s="7"/>
      <c r="F13" s="7"/>
      <c r="G13" s="7"/>
    </row>
    <row r="14" spans="1:7" ht="15" customHeight="1" x14ac:dyDescent="0.45">
      <c r="A14" s="55" t="s">
        <v>165</v>
      </c>
      <c r="B14" s="55" t="s">
        <v>166</v>
      </c>
      <c r="C14" s="55" t="s">
        <v>167</v>
      </c>
      <c r="D14" s="55" t="s">
        <v>168</v>
      </c>
      <c r="E14" s="55" t="s">
        <v>169</v>
      </c>
      <c r="F14" s="55" t="s">
        <v>170</v>
      </c>
      <c r="G14" s="55" t="s">
        <v>171</v>
      </c>
    </row>
    <row r="15" spans="1:7" ht="15" customHeight="1" x14ac:dyDescent="0.45">
      <c r="A15" s="56">
        <f>IF($B$5*12&gt;=1,1,"")</f>
        <v>1</v>
      </c>
      <c r="B15" s="57">
        <f t="shared" ref="B15:B78" si="0">IF(A15="","",IFERROR(EDATE($B$11,A15-1),""))</f>
        <v>46204</v>
      </c>
      <c r="C15" s="58">
        <f>$B$3</f>
        <v>0</v>
      </c>
      <c r="D15" s="59">
        <f t="shared" ref="D15:D78" si="1">IF(A15="","",IFERROR(IF(C15&lt;=0,0,MIN($B$7,C15+C15*$B$4/12)),0))</f>
        <v>0</v>
      </c>
      <c r="E15" s="59">
        <f t="shared" ref="E15:E78" si="2">IF(A15="","",IFERROR(IF(C15&gt;0,C15*$B$4/12,0),0))</f>
        <v>0</v>
      </c>
      <c r="F15" s="59">
        <f t="shared" ref="F15:F78" si="3">IF(A15="","",D15-E15)</f>
        <v>0</v>
      </c>
      <c r="G15" s="58">
        <f t="shared" ref="G15:G78" si="4">IF(A15="","",C15-F15)</f>
        <v>0</v>
      </c>
    </row>
    <row r="16" spans="1:7" ht="15" customHeight="1" x14ac:dyDescent="0.45">
      <c r="A16" s="56">
        <f t="shared" ref="A16:A79" si="5">IF(AND(A15&lt;&gt;"",A15&lt;$B$5*12),A15+1,"")</f>
        <v>2</v>
      </c>
      <c r="B16" s="57">
        <f t="shared" si="0"/>
        <v>46235</v>
      </c>
      <c r="C16" s="58">
        <f t="shared" ref="C16:C79" si="6">IF(A16="","",G15)</f>
        <v>0</v>
      </c>
      <c r="D16" s="59">
        <f t="shared" si="1"/>
        <v>0</v>
      </c>
      <c r="E16" s="59">
        <f t="shared" si="2"/>
        <v>0</v>
      </c>
      <c r="F16" s="59">
        <f t="shared" si="3"/>
        <v>0</v>
      </c>
      <c r="G16" s="58">
        <f t="shared" si="4"/>
        <v>0</v>
      </c>
    </row>
    <row r="17" spans="1:7" ht="15" customHeight="1" x14ac:dyDescent="0.45">
      <c r="A17" s="56">
        <f t="shared" si="5"/>
        <v>3</v>
      </c>
      <c r="B17" s="57">
        <f t="shared" si="0"/>
        <v>46266</v>
      </c>
      <c r="C17" s="58">
        <f t="shared" si="6"/>
        <v>0</v>
      </c>
      <c r="D17" s="59">
        <f t="shared" si="1"/>
        <v>0</v>
      </c>
      <c r="E17" s="59">
        <f t="shared" si="2"/>
        <v>0</v>
      </c>
      <c r="F17" s="59">
        <f t="shared" si="3"/>
        <v>0</v>
      </c>
      <c r="G17" s="58">
        <f t="shared" si="4"/>
        <v>0</v>
      </c>
    </row>
    <row r="18" spans="1:7" ht="15" customHeight="1" x14ac:dyDescent="0.45">
      <c r="A18" s="56">
        <f t="shared" si="5"/>
        <v>4</v>
      </c>
      <c r="B18" s="57">
        <f t="shared" si="0"/>
        <v>46296</v>
      </c>
      <c r="C18" s="58">
        <f t="shared" si="6"/>
        <v>0</v>
      </c>
      <c r="D18" s="59">
        <f t="shared" si="1"/>
        <v>0</v>
      </c>
      <c r="E18" s="59">
        <f t="shared" si="2"/>
        <v>0</v>
      </c>
      <c r="F18" s="59">
        <f t="shared" si="3"/>
        <v>0</v>
      </c>
      <c r="G18" s="58">
        <f t="shared" si="4"/>
        <v>0</v>
      </c>
    </row>
    <row r="19" spans="1:7" ht="15" customHeight="1" x14ac:dyDescent="0.45">
      <c r="A19" s="56">
        <f t="shared" si="5"/>
        <v>5</v>
      </c>
      <c r="B19" s="57">
        <f t="shared" si="0"/>
        <v>46327</v>
      </c>
      <c r="C19" s="58">
        <f t="shared" si="6"/>
        <v>0</v>
      </c>
      <c r="D19" s="59">
        <f t="shared" si="1"/>
        <v>0</v>
      </c>
      <c r="E19" s="59">
        <f t="shared" si="2"/>
        <v>0</v>
      </c>
      <c r="F19" s="59">
        <f t="shared" si="3"/>
        <v>0</v>
      </c>
      <c r="G19" s="58">
        <f t="shared" si="4"/>
        <v>0</v>
      </c>
    </row>
    <row r="20" spans="1:7" ht="15" customHeight="1" x14ac:dyDescent="0.45">
      <c r="A20" s="56">
        <f t="shared" si="5"/>
        <v>6</v>
      </c>
      <c r="B20" s="57">
        <f t="shared" si="0"/>
        <v>46357</v>
      </c>
      <c r="C20" s="58">
        <f t="shared" si="6"/>
        <v>0</v>
      </c>
      <c r="D20" s="59">
        <f t="shared" si="1"/>
        <v>0</v>
      </c>
      <c r="E20" s="59">
        <f t="shared" si="2"/>
        <v>0</v>
      </c>
      <c r="F20" s="59">
        <f t="shared" si="3"/>
        <v>0</v>
      </c>
      <c r="G20" s="58">
        <f t="shared" si="4"/>
        <v>0</v>
      </c>
    </row>
    <row r="21" spans="1:7" ht="15" customHeight="1" x14ac:dyDescent="0.45">
      <c r="A21" s="56">
        <f t="shared" si="5"/>
        <v>7</v>
      </c>
      <c r="B21" s="57">
        <f t="shared" si="0"/>
        <v>46388</v>
      </c>
      <c r="C21" s="58">
        <f t="shared" si="6"/>
        <v>0</v>
      </c>
      <c r="D21" s="59">
        <f t="shared" si="1"/>
        <v>0</v>
      </c>
      <c r="E21" s="59">
        <f t="shared" si="2"/>
        <v>0</v>
      </c>
      <c r="F21" s="59">
        <f t="shared" si="3"/>
        <v>0</v>
      </c>
      <c r="G21" s="58">
        <f t="shared" si="4"/>
        <v>0</v>
      </c>
    </row>
    <row r="22" spans="1:7" ht="15" customHeight="1" x14ac:dyDescent="0.45">
      <c r="A22" s="56">
        <f t="shared" si="5"/>
        <v>8</v>
      </c>
      <c r="B22" s="57">
        <f t="shared" si="0"/>
        <v>46419</v>
      </c>
      <c r="C22" s="58">
        <f t="shared" si="6"/>
        <v>0</v>
      </c>
      <c r="D22" s="59">
        <f t="shared" si="1"/>
        <v>0</v>
      </c>
      <c r="E22" s="59">
        <f t="shared" si="2"/>
        <v>0</v>
      </c>
      <c r="F22" s="59">
        <f t="shared" si="3"/>
        <v>0</v>
      </c>
      <c r="G22" s="58">
        <f t="shared" si="4"/>
        <v>0</v>
      </c>
    </row>
    <row r="23" spans="1:7" ht="15" customHeight="1" x14ac:dyDescent="0.45">
      <c r="A23" s="56">
        <f t="shared" si="5"/>
        <v>9</v>
      </c>
      <c r="B23" s="57">
        <f t="shared" si="0"/>
        <v>46447</v>
      </c>
      <c r="C23" s="58">
        <f t="shared" si="6"/>
        <v>0</v>
      </c>
      <c r="D23" s="59">
        <f t="shared" si="1"/>
        <v>0</v>
      </c>
      <c r="E23" s="59">
        <f t="shared" si="2"/>
        <v>0</v>
      </c>
      <c r="F23" s="59">
        <f t="shared" si="3"/>
        <v>0</v>
      </c>
      <c r="G23" s="58">
        <f t="shared" si="4"/>
        <v>0</v>
      </c>
    </row>
    <row r="24" spans="1:7" ht="15" customHeight="1" x14ac:dyDescent="0.45">
      <c r="A24" s="56">
        <f t="shared" si="5"/>
        <v>10</v>
      </c>
      <c r="B24" s="57">
        <f t="shared" si="0"/>
        <v>46478</v>
      </c>
      <c r="C24" s="58">
        <f t="shared" si="6"/>
        <v>0</v>
      </c>
      <c r="D24" s="59">
        <f t="shared" si="1"/>
        <v>0</v>
      </c>
      <c r="E24" s="59">
        <f t="shared" si="2"/>
        <v>0</v>
      </c>
      <c r="F24" s="59">
        <f t="shared" si="3"/>
        <v>0</v>
      </c>
      <c r="G24" s="58">
        <f t="shared" si="4"/>
        <v>0</v>
      </c>
    </row>
    <row r="25" spans="1:7" ht="15" customHeight="1" x14ac:dyDescent="0.45">
      <c r="A25" s="56">
        <f t="shared" si="5"/>
        <v>11</v>
      </c>
      <c r="B25" s="57">
        <f t="shared" si="0"/>
        <v>46508</v>
      </c>
      <c r="C25" s="58">
        <f t="shared" si="6"/>
        <v>0</v>
      </c>
      <c r="D25" s="59">
        <f t="shared" si="1"/>
        <v>0</v>
      </c>
      <c r="E25" s="59">
        <f t="shared" si="2"/>
        <v>0</v>
      </c>
      <c r="F25" s="59">
        <f t="shared" si="3"/>
        <v>0</v>
      </c>
      <c r="G25" s="58">
        <f t="shared" si="4"/>
        <v>0</v>
      </c>
    </row>
    <row r="26" spans="1:7" ht="15" customHeight="1" x14ac:dyDescent="0.45">
      <c r="A26" s="56">
        <f t="shared" si="5"/>
        <v>12</v>
      </c>
      <c r="B26" s="57">
        <f t="shared" si="0"/>
        <v>46539</v>
      </c>
      <c r="C26" s="58">
        <f t="shared" si="6"/>
        <v>0</v>
      </c>
      <c r="D26" s="59">
        <f t="shared" si="1"/>
        <v>0</v>
      </c>
      <c r="E26" s="59">
        <f t="shared" si="2"/>
        <v>0</v>
      </c>
      <c r="F26" s="59">
        <f t="shared" si="3"/>
        <v>0</v>
      </c>
      <c r="G26" s="58">
        <f t="shared" si="4"/>
        <v>0</v>
      </c>
    </row>
    <row r="27" spans="1:7" ht="15" customHeight="1" x14ac:dyDescent="0.45">
      <c r="A27" s="56">
        <f t="shared" si="5"/>
        <v>13</v>
      </c>
      <c r="B27" s="57">
        <f t="shared" si="0"/>
        <v>46569</v>
      </c>
      <c r="C27" s="58">
        <f t="shared" si="6"/>
        <v>0</v>
      </c>
      <c r="D27" s="59">
        <f t="shared" si="1"/>
        <v>0</v>
      </c>
      <c r="E27" s="59">
        <f t="shared" si="2"/>
        <v>0</v>
      </c>
      <c r="F27" s="59">
        <f t="shared" si="3"/>
        <v>0</v>
      </c>
      <c r="G27" s="58">
        <f t="shared" si="4"/>
        <v>0</v>
      </c>
    </row>
    <row r="28" spans="1:7" ht="15" customHeight="1" x14ac:dyDescent="0.45">
      <c r="A28" s="56">
        <f t="shared" si="5"/>
        <v>14</v>
      </c>
      <c r="B28" s="57">
        <f t="shared" si="0"/>
        <v>46600</v>
      </c>
      <c r="C28" s="58">
        <f t="shared" si="6"/>
        <v>0</v>
      </c>
      <c r="D28" s="59">
        <f t="shared" si="1"/>
        <v>0</v>
      </c>
      <c r="E28" s="59">
        <f t="shared" si="2"/>
        <v>0</v>
      </c>
      <c r="F28" s="59">
        <f t="shared" si="3"/>
        <v>0</v>
      </c>
      <c r="G28" s="58">
        <f t="shared" si="4"/>
        <v>0</v>
      </c>
    </row>
    <row r="29" spans="1:7" ht="15" customHeight="1" x14ac:dyDescent="0.45">
      <c r="A29" s="56">
        <f t="shared" si="5"/>
        <v>15</v>
      </c>
      <c r="B29" s="57">
        <f t="shared" si="0"/>
        <v>46631</v>
      </c>
      <c r="C29" s="58">
        <f t="shared" si="6"/>
        <v>0</v>
      </c>
      <c r="D29" s="59">
        <f t="shared" si="1"/>
        <v>0</v>
      </c>
      <c r="E29" s="59">
        <f t="shared" si="2"/>
        <v>0</v>
      </c>
      <c r="F29" s="59">
        <f t="shared" si="3"/>
        <v>0</v>
      </c>
      <c r="G29" s="58">
        <f t="shared" si="4"/>
        <v>0</v>
      </c>
    </row>
    <row r="30" spans="1:7" ht="15" customHeight="1" x14ac:dyDescent="0.45">
      <c r="A30" s="56">
        <f t="shared" si="5"/>
        <v>16</v>
      </c>
      <c r="B30" s="57">
        <f t="shared" si="0"/>
        <v>46661</v>
      </c>
      <c r="C30" s="58">
        <f t="shared" si="6"/>
        <v>0</v>
      </c>
      <c r="D30" s="59">
        <f t="shared" si="1"/>
        <v>0</v>
      </c>
      <c r="E30" s="59">
        <f t="shared" si="2"/>
        <v>0</v>
      </c>
      <c r="F30" s="59">
        <f t="shared" si="3"/>
        <v>0</v>
      </c>
      <c r="G30" s="58">
        <f t="shared" si="4"/>
        <v>0</v>
      </c>
    </row>
    <row r="31" spans="1:7" ht="15" customHeight="1" x14ac:dyDescent="0.45">
      <c r="A31" s="56">
        <f t="shared" si="5"/>
        <v>17</v>
      </c>
      <c r="B31" s="57">
        <f t="shared" si="0"/>
        <v>46692</v>
      </c>
      <c r="C31" s="58">
        <f t="shared" si="6"/>
        <v>0</v>
      </c>
      <c r="D31" s="59">
        <f t="shared" si="1"/>
        <v>0</v>
      </c>
      <c r="E31" s="59">
        <f t="shared" si="2"/>
        <v>0</v>
      </c>
      <c r="F31" s="59">
        <f t="shared" si="3"/>
        <v>0</v>
      </c>
      <c r="G31" s="58">
        <f t="shared" si="4"/>
        <v>0</v>
      </c>
    </row>
    <row r="32" spans="1:7" ht="15" customHeight="1" x14ac:dyDescent="0.45">
      <c r="A32" s="56">
        <f t="shared" si="5"/>
        <v>18</v>
      </c>
      <c r="B32" s="57">
        <f t="shared" si="0"/>
        <v>46722</v>
      </c>
      <c r="C32" s="58">
        <f t="shared" si="6"/>
        <v>0</v>
      </c>
      <c r="D32" s="59">
        <f t="shared" si="1"/>
        <v>0</v>
      </c>
      <c r="E32" s="59">
        <f t="shared" si="2"/>
        <v>0</v>
      </c>
      <c r="F32" s="59">
        <f t="shared" si="3"/>
        <v>0</v>
      </c>
      <c r="G32" s="58">
        <f t="shared" si="4"/>
        <v>0</v>
      </c>
    </row>
    <row r="33" spans="1:7" ht="15" customHeight="1" x14ac:dyDescent="0.45">
      <c r="A33" s="56">
        <f t="shared" si="5"/>
        <v>19</v>
      </c>
      <c r="B33" s="57">
        <f t="shared" si="0"/>
        <v>46753</v>
      </c>
      <c r="C33" s="58">
        <f t="shared" si="6"/>
        <v>0</v>
      </c>
      <c r="D33" s="59">
        <f t="shared" si="1"/>
        <v>0</v>
      </c>
      <c r="E33" s="59">
        <f t="shared" si="2"/>
        <v>0</v>
      </c>
      <c r="F33" s="59">
        <f t="shared" si="3"/>
        <v>0</v>
      </c>
      <c r="G33" s="58">
        <f t="shared" si="4"/>
        <v>0</v>
      </c>
    </row>
    <row r="34" spans="1:7" ht="15" customHeight="1" x14ac:dyDescent="0.45">
      <c r="A34" s="56">
        <f t="shared" si="5"/>
        <v>20</v>
      </c>
      <c r="B34" s="57">
        <f t="shared" si="0"/>
        <v>46784</v>
      </c>
      <c r="C34" s="58">
        <f t="shared" si="6"/>
        <v>0</v>
      </c>
      <c r="D34" s="59">
        <f t="shared" si="1"/>
        <v>0</v>
      </c>
      <c r="E34" s="59">
        <f t="shared" si="2"/>
        <v>0</v>
      </c>
      <c r="F34" s="59">
        <f t="shared" si="3"/>
        <v>0</v>
      </c>
      <c r="G34" s="58">
        <f t="shared" si="4"/>
        <v>0</v>
      </c>
    </row>
    <row r="35" spans="1:7" ht="15" customHeight="1" x14ac:dyDescent="0.45">
      <c r="A35" s="56">
        <f t="shared" si="5"/>
        <v>21</v>
      </c>
      <c r="B35" s="57">
        <f t="shared" si="0"/>
        <v>46813</v>
      </c>
      <c r="C35" s="58">
        <f t="shared" si="6"/>
        <v>0</v>
      </c>
      <c r="D35" s="59">
        <f t="shared" si="1"/>
        <v>0</v>
      </c>
      <c r="E35" s="59">
        <f t="shared" si="2"/>
        <v>0</v>
      </c>
      <c r="F35" s="59">
        <f t="shared" si="3"/>
        <v>0</v>
      </c>
      <c r="G35" s="58">
        <f t="shared" si="4"/>
        <v>0</v>
      </c>
    </row>
    <row r="36" spans="1:7" ht="15" customHeight="1" x14ac:dyDescent="0.45">
      <c r="A36" s="56">
        <f t="shared" si="5"/>
        <v>22</v>
      </c>
      <c r="B36" s="57">
        <f t="shared" si="0"/>
        <v>46844</v>
      </c>
      <c r="C36" s="58">
        <f t="shared" si="6"/>
        <v>0</v>
      </c>
      <c r="D36" s="59">
        <f t="shared" si="1"/>
        <v>0</v>
      </c>
      <c r="E36" s="59">
        <f t="shared" si="2"/>
        <v>0</v>
      </c>
      <c r="F36" s="59">
        <f t="shared" si="3"/>
        <v>0</v>
      </c>
      <c r="G36" s="58">
        <f t="shared" si="4"/>
        <v>0</v>
      </c>
    </row>
    <row r="37" spans="1:7" ht="15" customHeight="1" x14ac:dyDescent="0.45">
      <c r="A37" s="56">
        <f t="shared" si="5"/>
        <v>23</v>
      </c>
      <c r="B37" s="57">
        <f t="shared" si="0"/>
        <v>46874</v>
      </c>
      <c r="C37" s="58">
        <f t="shared" si="6"/>
        <v>0</v>
      </c>
      <c r="D37" s="59">
        <f t="shared" si="1"/>
        <v>0</v>
      </c>
      <c r="E37" s="59">
        <f t="shared" si="2"/>
        <v>0</v>
      </c>
      <c r="F37" s="59">
        <f t="shared" si="3"/>
        <v>0</v>
      </c>
      <c r="G37" s="58">
        <f t="shared" si="4"/>
        <v>0</v>
      </c>
    </row>
    <row r="38" spans="1:7" ht="15" customHeight="1" x14ac:dyDescent="0.45">
      <c r="A38" s="56">
        <f t="shared" si="5"/>
        <v>24</v>
      </c>
      <c r="B38" s="57">
        <f t="shared" si="0"/>
        <v>46905</v>
      </c>
      <c r="C38" s="58">
        <f t="shared" si="6"/>
        <v>0</v>
      </c>
      <c r="D38" s="59">
        <f t="shared" si="1"/>
        <v>0</v>
      </c>
      <c r="E38" s="59">
        <f t="shared" si="2"/>
        <v>0</v>
      </c>
      <c r="F38" s="59">
        <f t="shared" si="3"/>
        <v>0</v>
      </c>
      <c r="G38" s="58">
        <f t="shared" si="4"/>
        <v>0</v>
      </c>
    </row>
    <row r="39" spans="1:7" ht="15" customHeight="1" x14ac:dyDescent="0.45">
      <c r="A39" s="56">
        <f t="shared" si="5"/>
        <v>25</v>
      </c>
      <c r="B39" s="57">
        <f t="shared" si="0"/>
        <v>46935</v>
      </c>
      <c r="C39" s="58">
        <f t="shared" si="6"/>
        <v>0</v>
      </c>
      <c r="D39" s="59">
        <f t="shared" si="1"/>
        <v>0</v>
      </c>
      <c r="E39" s="59">
        <f t="shared" si="2"/>
        <v>0</v>
      </c>
      <c r="F39" s="59">
        <f t="shared" si="3"/>
        <v>0</v>
      </c>
      <c r="G39" s="58">
        <f t="shared" si="4"/>
        <v>0</v>
      </c>
    </row>
    <row r="40" spans="1:7" ht="15" customHeight="1" x14ac:dyDescent="0.45">
      <c r="A40" s="56">
        <f t="shared" si="5"/>
        <v>26</v>
      </c>
      <c r="B40" s="57">
        <f t="shared" si="0"/>
        <v>46966</v>
      </c>
      <c r="C40" s="58">
        <f t="shared" si="6"/>
        <v>0</v>
      </c>
      <c r="D40" s="59">
        <f t="shared" si="1"/>
        <v>0</v>
      </c>
      <c r="E40" s="59">
        <f t="shared" si="2"/>
        <v>0</v>
      </c>
      <c r="F40" s="59">
        <f t="shared" si="3"/>
        <v>0</v>
      </c>
      <c r="G40" s="58">
        <f t="shared" si="4"/>
        <v>0</v>
      </c>
    </row>
    <row r="41" spans="1:7" ht="15" customHeight="1" x14ac:dyDescent="0.45">
      <c r="A41" s="56">
        <f t="shared" si="5"/>
        <v>27</v>
      </c>
      <c r="B41" s="57">
        <f t="shared" si="0"/>
        <v>46997</v>
      </c>
      <c r="C41" s="58">
        <f t="shared" si="6"/>
        <v>0</v>
      </c>
      <c r="D41" s="59">
        <f t="shared" si="1"/>
        <v>0</v>
      </c>
      <c r="E41" s="59">
        <f t="shared" si="2"/>
        <v>0</v>
      </c>
      <c r="F41" s="59">
        <f t="shared" si="3"/>
        <v>0</v>
      </c>
      <c r="G41" s="58">
        <f t="shared" si="4"/>
        <v>0</v>
      </c>
    </row>
    <row r="42" spans="1:7" ht="15" customHeight="1" x14ac:dyDescent="0.45">
      <c r="A42" s="56">
        <f t="shared" si="5"/>
        <v>28</v>
      </c>
      <c r="B42" s="57">
        <f t="shared" si="0"/>
        <v>47027</v>
      </c>
      <c r="C42" s="58">
        <f t="shared" si="6"/>
        <v>0</v>
      </c>
      <c r="D42" s="59">
        <f t="shared" si="1"/>
        <v>0</v>
      </c>
      <c r="E42" s="59">
        <f t="shared" si="2"/>
        <v>0</v>
      </c>
      <c r="F42" s="59">
        <f t="shared" si="3"/>
        <v>0</v>
      </c>
      <c r="G42" s="58">
        <f t="shared" si="4"/>
        <v>0</v>
      </c>
    </row>
    <row r="43" spans="1:7" ht="15" customHeight="1" x14ac:dyDescent="0.45">
      <c r="A43" s="56">
        <f t="shared" si="5"/>
        <v>29</v>
      </c>
      <c r="B43" s="57">
        <f t="shared" si="0"/>
        <v>47058</v>
      </c>
      <c r="C43" s="58">
        <f t="shared" si="6"/>
        <v>0</v>
      </c>
      <c r="D43" s="59">
        <f t="shared" si="1"/>
        <v>0</v>
      </c>
      <c r="E43" s="59">
        <f t="shared" si="2"/>
        <v>0</v>
      </c>
      <c r="F43" s="59">
        <f t="shared" si="3"/>
        <v>0</v>
      </c>
      <c r="G43" s="58">
        <f t="shared" si="4"/>
        <v>0</v>
      </c>
    </row>
    <row r="44" spans="1:7" ht="15" customHeight="1" x14ac:dyDescent="0.45">
      <c r="A44" s="56">
        <f t="shared" si="5"/>
        <v>30</v>
      </c>
      <c r="B44" s="57">
        <f t="shared" si="0"/>
        <v>47088</v>
      </c>
      <c r="C44" s="58">
        <f t="shared" si="6"/>
        <v>0</v>
      </c>
      <c r="D44" s="59">
        <f t="shared" si="1"/>
        <v>0</v>
      </c>
      <c r="E44" s="59">
        <f t="shared" si="2"/>
        <v>0</v>
      </c>
      <c r="F44" s="59">
        <f t="shared" si="3"/>
        <v>0</v>
      </c>
      <c r="G44" s="58">
        <f t="shared" si="4"/>
        <v>0</v>
      </c>
    </row>
    <row r="45" spans="1:7" ht="15" customHeight="1" x14ac:dyDescent="0.45">
      <c r="A45" s="56">
        <f t="shared" si="5"/>
        <v>31</v>
      </c>
      <c r="B45" s="57">
        <f t="shared" si="0"/>
        <v>47119</v>
      </c>
      <c r="C45" s="58">
        <f t="shared" si="6"/>
        <v>0</v>
      </c>
      <c r="D45" s="59">
        <f t="shared" si="1"/>
        <v>0</v>
      </c>
      <c r="E45" s="59">
        <f t="shared" si="2"/>
        <v>0</v>
      </c>
      <c r="F45" s="59">
        <f t="shared" si="3"/>
        <v>0</v>
      </c>
      <c r="G45" s="58">
        <f t="shared" si="4"/>
        <v>0</v>
      </c>
    </row>
    <row r="46" spans="1:7" ht="15" customHeight="1" x14ac:dyDescent="0.45">
      <c r="A46" s="56">
        <f t="shared" si="5"/>
        <v>32</v>
      </c>
      <c r="B46" s="57">
        <f t="shared" si="0"/>
        <v>47150</v>
      </c>
      <c r="C46" s="58">
        <f t="shared" si="6"/>
        <v>0</v>
      </c>
      <c r="D46" s="59">
        <f t="shared" si="1"/>
        <v>0</v>
      </c>
      <c r="E46" s="59">
        <f t="shared" si="2"/>
        <v>0</v>
      </c>
      <c r="F46" s="59">
        <f t="shared" si="3"/>
        <v>0</v>
      </c>
      <c r="G46" s="58">
        <f t="shared" si="4"/>
        <v>0</v>
      </c>
    </row>
    <row r="47" spans="1:7" ht="15" customHeight="1" x14ac:dyDescent="0.45">
      <c r="A47" s="56">
        <f t="shared" si="5"/>
        <v>33</v>
      </c>
      <c r="B47" s="57">
        <f t="shared" si="0"/>
        <v>47178</v>
      </c>
      <c r="C47" s="58">
        <f t="shared" si="6"/>
        <v>0</v>
      </c>
      <c r="D47" s="59">
        <f t="shared" si="1"/>
        <v>0</v>
      </c>
      <c r="E47" s="59">
        <f t="shared" si="2"/>
        <v>0</v>
      </c>
      <c r="F47" s="59">
        <f t="shared" si="3"/>
        <v>0</v>
      </c>
      <c r="G47" s="58">
        <f t="shared" si="4"/>
        <v>0</v>
      </c>
    </row>
    <row r="48" spans="1:7" ht="15" customHeight="1" x14ac:dyDescent="0.45">
      <c r="A48" s="56">
        <f t="shared" si="5"/>
        <v>34</v>
      </c>
      <c r="B48" s="57">
        <f t="shared" si="0"/>
        <v>47209</v>
      </c>
      <c r="C48" s="58">
        <f t="shared" si="6"/>
        <v>0</v>
      </c>
      <c r="D48" s="59">
        <f t="shared" si="1"/>
        <v>0</v>
      </c>
      <c r="E48" s="59">
        <f t="shared" si="2"/>
        <v>0</v>
      </c>
      <c r="F48" s="59">
        <f t="shared" si="3"/>
        <v>0</v>
      </c>
      <c r="G48" s="58">
        <f t="shared" si="4"/>
        <v>0</v>
      </c>
    </row>
    <row r="49" spans="1:7" ht="15" customHeight="1" x14ac:dyDescent="0.45">
      <c r="A49" s="56">
        <f t="shared" si="5"/>
        <v>35</v>
      </c>
      <c r="B49" s="57">
        <f t="shared" si="0"/>
        <v>47239</v>
      </c>
      <c r="C49" s="58">
        <f t="shared" si="6"/>
        <v>0</v>
      </c>
      <c r="D49" s="59">
        <f t="shared" si="1"/>
        <v>0</v>
      </c>
      <c r="E49" s="59">
        <f t="shared" si="2"/>
        <v>0</v>
      </c>
      <c r="F49" s="59">
        <f t="shared" si="3"/>
        <v>0</v>
      </c>
      <c r="G49" s="58">
        <f t="shared" si="4"/>
        <v>0</v>
      </c>
    </row>
    <row r="50" spans="1:7" ht="15" customHeight="1" x14ac:dyDescent="0.45">
      <c r="A50" s="56">
        <f t="shared" si="5"/>
        <v>36</v>
      </c>
      <c r="B50" s="57">
        <f t="shared" si="0"/>
        <v>47270</v>
      </c>
      <c r="C50" s="58">
        <f t="shared" si="6"/>
        <v>0</v>
      </c>
      <c r="D50" s="59">
        <f t="shared" si="1"/>
        <v>0</v>
      </c>
      <c r="E50" s="59">
        <f t="shared" si="2"/>
        <v>0</v>
      </c>
      <c r="F50" s="59">
        <f t="shared" si="3"/>
        <v>0</v>
      </c>
      <c r="G50" s="58">
        <f t="shared" si="4"/>
        <v>0</v>
      </c>
    </row>
    <row r="51" spans="1:7" ht="15" customHeight="1" x14ac:dyDescent="0.45">
      <c r="A51" s="56">
        <f t="shared" si="5"/>
        <v>37</v>
      </c>
      <c r="B51" s="57">
        <f t="shared" si="0"/>
        <v>47300</v>
      </c>
      <c r="C51" s="58">
        <f t="shared" si="6"/>
        <v>0</v>
      </c>
      <c r="D51" s="59">
        <f t="shared" si="1"/>
        <v>0</v>
      </c>
      <c r="E51" s="59">
        <f t="shared" si="2"/>
        <v>0</v>
      </c>
      <c r="F51" s="59">
        <f t="shared" si="3"/>
        <v>0</v>
      </c>
      <c r="G51" s="58">
        <f t="shared" si="4"/>
        <v>0</v>
      </c>
    </row>
    <row r="52" spans="1:7" ht="15" customHeight="1" x14ac:dyDescent="0.45">
      <c r="A52" s="56">
        <f t="shared" si="5"/>
        <v>38</v>
      </c>
      <c r="B52" s="57">
        <f t="shared" si="0"/>
        <v>47331</v>
      </c>
      <c r="C52" s="58">
        <f t="shared" si="6"/>
        <v>0</v>
      </c>
      <c r="D52" s="59">
        <f t="shared" si="1"/>
        <v>0</v>
      </c>
      <c r="E52" s="59">
        <f t="shared" si="2"/>
        <v>0</v>
      </c>
      <c r="F52" s="59">
        <f t="shared" si="3"/>
        <v>0</v>
      </c>
      <c r="G52" s="58">
        <f t="shared" si="4"/>
        <v>0</v>
      </c>
    </row>
    <row r="53" spans="1:7" ht="15" customHeight="1" x14ac:dyDescent="0.45">
      <c r="A53" s="56">
        <f t="shared" si="5"/>
        <v>39</v>
      </c>
      <c r="B53" s="57">
        <f t="shared" si="0"/>
        <v>47362</v>
      </c>
      <c r="C53" s="58">
        <f t="shared" si="6"/>
        <v>0</v>
      </c>
      <c r="D53" s="59">
        <f t="shared" si="1"/>
        <v>0</v>
      </c>
      <c r="E53" s="59">
        <f t="shared" si="2"/>
        <v>0</v>
      </c>
      <c r="F53" s="59">
        <f t="shared" si="3"/>
        <v>0</v>
      </c>
      <c r="G53" s="58">
        <f t="shared" si="4"/>
        <v>0</v>
      </c>
    </row>
    <row r="54" spans="1:7" ht="15" customHeight="1" x14ac:dyDescent="0.45">
      <c r="A54" s="56">
        <f t="shared" si="5"/>
        <v>40</v>
      </c>
      <c r="B54" s="57">
        <f t="shared" si="0"/>
        <v>47392</v>
      </c>
      <c r="C54" s="58">
        <f t="shared" si="6"/>
        <v>0</v>
      </c>
      <c r="D54" s="59">
        <f t="shared" si="1"/>
        <v>0</v>
      </c>
      <c r="E54" s="59">
        <f t="shared" si="2"/>
        <v>0</v>
      </c>
      <c r="F54" s="59">
        <f t="shared" si="3"/>
        <v>0</v>
      </c>
      <c r="G54" s="58">
        <f t="shared" si="4"/>
        <v>0</v>
      </c>
    </row>
    <row r="55" spans="1:7" ht="15" customHeight="1" x14ac:dyDescent="0.45">
      <c r="A55" s="56">
        <f t="shared" si="5"/>
        <v>41</v>
      </c>
      <c r="B55" s="57">
        <f t="shared" si="0"/>
        <v>47423</v>
      </c>
      <c r="C55" s="58">
        <f t="shared" si="6"/>
        <v>0</v>
      </c>
      <c r="D55" s="59">
        <f t="shared" si="1"/>
        <v>0</v>
      </c>
      <c r="E55" s="59">
        <f t="shared" si="2"/>
        <v>0</v>
      </c>
      <c r="F55" s="59">
        <f t="shared" si="3"/>
        <v>0</v>
      </c>
      <c r="G55" s="58">
        <f t="shared" si="4"/>
        <v>0</v>
      </c>
    </row>
    <row r="56" spans="1:7" ht="15" customHeight="1" x14ac:dyDescent="0.45">
      <c r="A56" s="56">
        <f t="shared" si="5"/>
        <v>42</v>
      </c>
      <c r="B56" s="57">
        <f t="shared" si="0"/>
        <v>47453</v>
      </c>
      <c r="C56" s="58">
        <f t="shared" si="6"/>
        <v>0</v>
      </c>
      <c r="D56" s="59">
        <f t="shared" si="1"/>
        <v>0</v>
      </c>
      <c r="E56" s="59">
        <f t="shared" si="2"/>
        <v>0</v>
      </c>
      <c r="F56" s="59">
        <f t="shared" si="3"/>
        <v>0</v>
      </c>
      <c r="G56" s="58">
        <f t="shared" si="4"/>
        <v>0</v>
      </c>
    </row>
    <row r="57" spans="1:7" ht="15" customHeight="1" x14ac:dyDescent="0.45">
      <c r="A57" s="56">
        <f t="shared" si="5"/>
        <v>43</v>
      </c>
      <c r="B57" s="57">
        <f t="shared" si="0"/>
        <v>47484</v>
      </c>
      <c r="C57" s="58">
        <f t="shared" si="6"/>
        <v>0</v>
      </c>
      <c r="D57" s="59">
        <f t="shared" si="1"/>
        <v>0</v>
      </c>
      <c r="E57" s="59">
        <f t="shared" si="2"/>
        <v>0</v>
      </c>
      <c r="F57" s="59">
        <f t="shared" si="3"/>
        <v>0</v>
      </c>
      <c r="G57" s="58">
        <f t="shared" si="4"/>
        <v>0</v>
      </c>
    </row>
    <row r="58" spans="1:7" ht="15" customHeight="1" x14ac:dyDescent="0.45">
      <c r="A58" s="56">
        <f t="shared" si="5"/>
        <v>44</v>
      </c>
      <c r="B58" s="57">
        <f t="shared" si="0"/>
        <v>47515</v>
      </c>
      <c r="C58" s="58">
        <f t="shared" si="6"/>
        <v>0</v>
      </c>
      <c r="D58" s="59">
        <f t="shared" si="1"/>
        <v>0</v>
      </c>
      <c r="E58" s="59">
        <f t="shared" si="2"/>
        <v>0</v>
      </c>
      <c r="F58" s="59">
        <f t="shared" si="3"/>
        <v>0</v>
      </c>
      <c r="G58" s="58">
        <f t="shared" si="4"/>
        <v>0</v>
      </c>
    </row>
    <row r="59" spans="1:7" ht="15" customHeight="1" x14ac:dyDescent="0.45">
      <c r="A59" s="56">
        <f t="shared" si="5"/>
        <v>45</v>
      </c>
      <c r="B59" s="57">
        <f t="shared" si="0"/>
        <v>47543</v>
      </c>
      <c r="C59" s="58">
        <f t="shared" si="6"/>
        <v>0</v>
      </c>
      <c r="D59" s="59">
        <f t="shared" si="1"/>
        <v>0</v>
      </c>
      <c r="E59" s="59">
        <f t="shared" si="2"/>
        <v>0</v>
      </c>
      <c r="F59" s="59">
        <f t="shared" si="3"/>
        <v>0</v>
      </c>
      <c r="G59" s="58">
        <f t="shared" si="4"/>
        <v>0</v>
      </c>
    </row>
    <row r="60" spans="1:7" ht="15" customHeight="1" x14ac:dyDescent="0.45">
      <c r="A60" s="56">
        <f t="shared" si="5"/>
        <v>46</v>
      </c>
      <c r="B60" s="57">
        <f t="shared" si="0"/>
        <v>47574</v>
      </c>
      <c r="C60" s="58">
        <f t="shared" si="6"/>
        <v>0</v>
      </c>
      <c r="D60" s="59">
        <f t="shared" si="1"/>
        <v>0</v>
      </c>
      <c r="E60" s="59">
        <f t="shared" si="2"/>
        <v>0</v>
      </c>
      <c r="F60" s="59">
        <f t="shared" si="3"/>
        <v>0</v>
      </c>
      <c r="G60" s="58">
        <f t="shared" si="4"/>
        <v>0</v>
      </c>
    </row>
    <row r="61" spans="1:7" ht="15" customHeight="1" x14ac:dyDescent="0.45">
      <c r="A61" s="56">
        <f t="shared" si="5"/>
        <v>47</v>
      </c>
      <c r="B61" s="57">
        <f t="shared" si="0"/>
        <v>47604</v>
      </c>
      <c r="C61" s="58">
        <f t="shared" si="6"/>
        <v>0</v>
      </c>
      <c r="D61" s="59">
        <f t="shared" si="1"/>
        <v>0</v>
      </c>
      <c r="E61" s="59">
        <f t="shared" si="2"/>
        <v>0</v>
      </c>
      <c r="F61" s="59">
        <f t="shared" si="3"/>
        <v>0</v>
      </c>
      <c r="G61" s="58">
        <f t="shared" si="4"/>
        <v>0</v>
      </c>
    </row>
    <row r="62" spans="1:7" ht="15" customHeight="1" x14ac:dyDescent="0.45">
      <c r="A62" s="56">
        <f t="shared" si="5"/>
        <v>48</v>
      </c>
      <c r="B62" s="57">
        <f t="shared" si="0"/>
        <v>47635</v>
      </c>
      <c r="C62" s="58">
        <f t="shared" si="6"/>
        <v>0</v>
      </c>
      <c r="D62" s="59">
        <f t="shared" si="1"/>
        <v>0</v>
      </c>
      <c r="E62" s="59">
        <f t="shared" si="2"/>
        <v>0</v>
      </c>
      <c r="F62" s="59">
        <f t="shared" si="3"/>
        <v>0</v>
      </c>
      <c r="G62" s="58">
        <f t="shared" si="4"/>
        <v>0</v>
      </c>
    </row>
    <row r="63" spans="1:7" ht="15" customHeight="1" x14ac:dyDescent="0.45">
      <c r="A63" s="56">
        <f t="shared" si="5"/>
        <v>49</v>
      </c>
      <c r="B63" s="57">
        <f t="shared" si="0"/>
        <v>47665</v>
      </c>
      <c r="C63" s="58">
        <f t="shared" si="6"/>
        <v>0</v>
      </c>
      <c r="D63" s="59">
        <f t="shared" si="1"/>
        <v>0</v>
      </c>
      <c r="E63" s="59">
        <f t="shared" si="2"/>
        <v>0</v>
      </c>
      <c r="F63" s="59">
        <f t="shared" si="3"/>
        <v>0</v>
      </c>
      <c r="G63" s="58">
        <f t="shared" si="4"/>
        <v>0</v>
      </c>
    </row>
    <row r="64" spans="1:7" ht="15" customHeight="1" x14ac:dyDescent="0.45">
      <c r="A64" s="56">
        <f t="shared" si="5"/>
        <v>50</v>
      </c>
      <c r="B64" s="57">
        <f t="shared" si="0"/>
        <v>47696</v>
      </c>
      <c r="C64" s="58">
        <f t="shared" si="6"/>
        <v>0</v>
      </c>
      <c r="D64" s="59">
        <f t="shared" si="1"/>
        <v>0</v>
      </c>
      <c r="E64" s="59">
        <f t="shared" si="2"/>
        <v>0</v>
      </c>
      <c r="F64" s="59">
        <f t="shared" si="3"/>
        <v>0</v>
      </c>
      <c r="G64" s="58">
        <f t="shared" si="4"/>
        <v>0</v>
      </c>
    </row>
    <row r="65" spans="1:7" ht="15" customHeight="1" x14ac:dyDescent="0.45">
      <c r="A65" s="56">
        <f t="shared" si="5"/>
        <v>51</v>
      </c>
      <c r="B65" s="57">
        <f t="shared" si="0"/>
        <v>47727</v>
      </c>
      <c r="C65" s="58">
        <f t="shared" si="6"/>
        <v>0</v>
      </c>
      <c r="D65" s="59">
        <f t="shared" si="1"/>
        <v>0</v>
      </c>
      <c r="E65" s="59">
        <f t="shared" si="2"/>
        <v>0</v>
      </c>
      <c r="F65" s="59">
        <f t="shared" si="3"/>
        <v>0</v>
      </c>
      <c r="G65" s="58">
        <f t="shared" si="4"/>
        <v>0</v>
      </c>
    </row>
    <row r="66" spans="1:7" ht="15" customHeight="1" x14ac:dyDescent="0.45">
      <c r="A66" s="56">
        <f t="shared" si="5"/>
        <v>52</v>
      </c>
      <c r="B66" s="57">
        <f t="shared" si="0"/>
        <v>47757</v>
      </c>
      <c r="C66" s="58">
        <f t="shared" si="6"/>
        <v>0</v>
      </c>
      <c r="D66" s="59">
        <f t="shared" si="1"/>
        <v>0</v>
      </c>
      <c r="E66" s="59">
        <f t="shared" si="2"/>
        <v>0</v>
      </c>
      <c r="F66" s="59">
        <f t="shared" si="3"/>
        <v>0</v>
      </c>
      <c r="G66" s="58">
        <f t="shared" si="4"/>
        <v>0</v>
      </c>
    </row>
    <row r="67" spans="1:7" ht="15" customHeight="1" x14ac:dyDescent="0.45">
      <c r="A67" s="56">
        <f t="shared" si="5"/>
        <v>53</v>
      </c>
      <c r="B67" s="57">
        <f t="shared" si="0"/>
        <v>47788</v>
      </c>
      <c r="C67" s="58">
        <f t="shared" si="6"/>
        <v>0</v>
      </c>
      <c r="D67" s="59">
        <f t="shared" si="1"/>
        <v>0</v>
      </c>
      <c r="E67" s="59">
        <f t="shared" si="2"/>
        <v>0</v>
      </c>
      <c r="F67" s="59">
        <f t="shared" si="3"/>
        <v>0</v>
      </c>
      <c r="G67" s="58">
        <f t="shared" si="4"/>
        <v>0</v>
      </c>
    </row>
    <row r="68" spans="1:7" ht="15" customHeight="1" x14ac:dyDescent="0.45">
      <c r="A68" s="56">
        <f t="shared" si="5"/>
        <v>54</v>
      </c>
      <c r="B68" s="57">
        <f t="shared" si="0"/>
        <v>47818</v>
      </c>
      <c r="C68" s="58">
        <f t="shared" si="6"/>
        <v>0</v>
      </c>
      <c r="D68" s="59">
        <f t="shared" si="1"/>
        <v>0</v>
      </c>
      <c r="E68" s="59">
        <f t="shared" si="2"/>
        <v>0</v>
      </c>
      <c r="F68" s="59">
        <f t="shared" si="3"/>
        <v>0</v>
      </c>
      <c r="G68" s="58">
        <f t="shared" si="4"/>
        <v>0</v>
      </c>
    </row>
    <row r="69" spans="1:7" ht="15" customHeight="1" x14ac:dyDescent="0.45">
      <c r="A69" s="56">
        <f t="shared" si="5"/>
        <v>55</v>
      </c>
      <c r="B69" s="57">
        <f t="shared" si="0"/>
        <v>47849</v>
      </c>
      <c r="C69" s="58">
        <f t="shared" si="6"/>
        <v>0</v>
      </c>
      <c r="D69" s="59">
        <f t="shared" si="1"/>
        <v>0</v>
      </c>
      <c r="E69" s="59">
        <f t="shared" si="2"/>
        <v>0</v>
      </c>
      <c r="F69" s="59">
        <f t="shared" si="3"/>
        <v>0</v>
      </c>
      <c r="G69" s="58">
        <f t="shared" si="4"/>
        <v>0</v>
      </c>
    </row>
    <row r="70" spans="1:7" ht="15" customHeight="1" x14ac:dyDescent="0.45">
      <c r="A70" s="56">
        <f t="shared" si="5"/>
        <v>56</v>
      </c>
      <c r="B70" s="57">
        <f t="shared" si="0"/>
        <v>47880</v>
      </c>
      <c r="C70" s="58">
        <f t="shared" si="6"/>
        <v>0</v>
      </c>
      <c r="D70" s="59">
        <f t="shared" si="1"/>
        <v>0</v>
      </c>
      <c r="E70" s="59">
        <f t="shared" si="2"/>
        <v>0</v>
      </c>
      <c r="F70" s="59">
        <f t="shared" si="3"/>
        <v>0</v>
      </c>
      <c r="G70" s="58">
        <f t="shared" si="4"/>
        <v>0</v>
      </c>
    </row>
    <row r="71" spans="1:7" ht="15" customHeight="1" x14ac:dyDescent="0.45">
      <c r="A71" s="56">
        <f t="shared" si="5"/>
        <v>57</v>
      </c>
      <c r="B71" s="57">
        <f t="shared" si="0"/>
        <v>47908</v>
      </c>
      <c r="C71" s="58">
        <f t="shared" si="6"/>
        <v>0</v>
      </c>
      <c r="D71" s="59">
        <f t="shared" si="1"/>
        <v>0</v>
      </c>
      <c r="E71" s="59">
        <f t="shared" si="2"/>
        <v>0</v>
      </c>
      <c r="F71" s="59">
        <f t="shared" si="3"/>
        <v>0</v>
      </c>
      <c r="G71" s="58">
        <f t="shared" si="4"/>
        <v>0</v>
      </c>
    </row>
    <row r="72" spans="1:7" ht="15" customHeight="1" x14ac:dyDescent="0.45">
      <c r="A72" s="56">
        <f t="shared" si="5"/>
        <v>58</v>
      </c>
      <c r="B72" s="57">
        <f t="shared" si="0"/>
        <v>47939</v>
      </c>
      <c r="C72" s="58">
        <f t="shared" si="6"/>
        <v>0</v>
      </c>
      <c r="D72" s="59">
        <f t="shared" si="1"/>
        <v>0</v>
      </c>
      <c r="E72" s="59">
        <f t="shared" si="2"/>
        <v>0</v>
      </c>
      <c r="F72" s="59">
        <f t="shared" si="3"/>
        <v>0</v>
      </c>
      <c r="G72" s="58">
        <f t="shared" si="4"/>
        <v>0</v>
      </c>
    </row>
    <row r="73" spans="1:7" ht="15" customHeight="1" x14ac:dyDescent="0.45">
      <c r="A73" s="56">
        <f t="shared" si="5"/>
        <v>59</v>
      </c>
      <c r="B73" s="57">
        <f t="shared" si="0"/>
        <v>47969</v>
      </c>
      <c r="C73" s="58">
        <f t="shared" si="6"/>
        <v>0</v>
      </c>
      <c r="D73" s="59">
        <f t="shared" si="1"/>
        <v>0</v>
      </c>
      <c r="E73" s="59">
        <f t="shared" si="2"/>
        <v>0</v>
      </c>
      <c r="F73" s="59">
        <f t="shared" si="3"/>
        <v>0</v>
      </c>
      <c r="G73" s="58">
        <f t="shared" si="4"/>
        <v>0</v>
      </c>
    </row>
    <row r="74" spans="1:7" ht="15" customHeight="1" x14ac:dyDescent="0.45">
      <c r="A74" s="56">
        <f t="shared" si="5"/>
        <v>60</v>
      </c>
      <c r="B74" s="57">
        <f t="shared" si="0"/>
        <v>48000</v>
      </c>
      <c r="C74" s="58">
        <f t="shared" si="6"/>
        <v>0</v>
      </c>
      <c r="D74" s="59">
        <f t="shared" si="1"/>
        <v>0</v>
      </c>
      <c r="E74" s="59">
        <f t="shared" si="2"/>
        <v>0</v>
      </c>
      <c r="F74" s="59">
        <f t="shared" si="3"/>
        <v>0</v>
      </c>
      <c r="G74" s="58">
        <f t="shared" si="4"/>
        <v>0</v>
      </c>
    </row>
    <row r="75" spans="1:7" ht="15" customHeight="1" x14ac:dyDescent="0.45">
      <c r="A75" s="56">
        <f t="shared" si="5"/>
        <v>61</v>
      </c>
      <c r="B75" s="57">
        <f t="shared" si="0"/>
        <v>48030</v>
      </c>
      <c r="C75" s="58">
        <f t="shared" si="6"/>
        <v>0</v>
      </c>
      <c r="D75" s="59">
        <f t="shared" si="1"/>
        <v>0</v>
      </c>
      <c r="E75" s="59">
        <f t="shared" si="2"/>
        <v>0</v>
      </c>
      <c r="F75" s="59">
        <f t="shared" si="3"/>
        <v>0</v>
      </c>
      <c r="G75" s="58">
        <f t="shared" si="4"/>
        <v>0</v>
      </c>
    </row>
    <row r="76" spans="1:7" ht="15" customHeight="1" x14ac:dyDescent="0.45">
      <c r="A76" s="56">
        <f t="shared" si="5"/>
        <v>62</v>
      </c>
      <c r="B76" s="57">
        <f t="shared" si="0"/>
        <v>48061</v>
      </c>
      <c r="C76" s="58">
        <f t="shared" si="6"/>
        <v>0</v>
      </c>
      <c r="D76" s="59">
        <f t="shared" si="1"/>
        <v>0</v>
      </c>
      <c r="E76" s="59">
        <f t="shared" si="2"/>
        <v>0</v>
      </c>
      <c r="F76" s="59">
        <f t="shared" si="3"/>
        <v>0</v>
      </c>
      <c r="G76" s="58">
        <f t="shared" si="4"/>
        <v>0</v>
      </c>
    </row>
    <row r="77" spans="1:7" ht="15" customHeight="1" x14ac:dyDescent="0.45">
      <c r="A77" s="56">
        <f t="shared" si="5"/>
        <v>63</v>
      </c>
      <c r="B77" s="57">
        <f t="shared" si="0"/>
        <v>48092</v>
      </c>
      <c r="C77" s="58">
        <f t="shared" si="6"/>
        <v>0</v>
      </c>
      <c r="D77" s="59">
        <f t="shared" si="1"/>
        <v>0</v>
      </c>
      <c r="E77" s="59">
        <f t="shared" si="2"/>
        <v>0</v>
      </c>
      <c r="F77" s="59">
        <f t="shared" si="3"/>
        <v>0</v>
      </c>
      <c r="G77" s="58">
        <f t="shared" si="4"/>
        <v>0</v>
      </c>
    </row>
    <row r="78" spans="1:7" ht="15" customHeight="1" x14ac:dyDescent="0.45">
      <c r="A78" s="56">
        <f t="shared" si="5"/>
        <v>64</v>
      </c>
      <c r="B78" s="57">
        <f t="shared" si="0"/>
        <v>48122</v>
      </c>
      <c r="C78" s="58">
        <f t="shared" si="6"/>
        <v>0</v>
      </c>
      <c r="D78" s="59">
        <f t="shared" si="1"/>
        <v>0</v>
      </c>
      <c r="E78" s="59">
        <f t="shared" si="2"/>
        <v>0</v>
      </c>
      <c r="F78" s="59">
        <f t="shared" si="3"/>
        <v>0</v>
      </c>
      <c r="G78" s="58">
        <f t="shared" si="4"/>
        <v>0</v>
      </c>
    </row>
    <row r="79" spans="1:7" ht="15" customHeight="1" x14ac:dyDescent="0.45">
      <c r="A79" s="56">
        <f t="shared" si="5"/>
        <v>65</v>
      </c>
      <c r="B79" s="57">
        <f t="shared" ref="B79:B142" si="7">IF(A79="","",IFERROR(EDATE($B$11,A79-1),""))</f>
        <v>48153</v>
      </c>
      <c r="C79" s="58">
        <f t="shared" si="6"/>
        <v>0</v>
      </c>
      <c r="D79" s="59">
        <f t="shared" ref="D79:D142" si="8">IF(A79="","",IFERROR(IF(C79&lt;=0,0,MIN($B$7,C79+C79*$B$4/12)),0))</f>
        <v>0</v>
      </c>
      <c r="E79" s="59">
        <f t="shared" ref="E79:E142" si="9">IF(A79="","",IFERROR(IF(C79&gt;0,C79*$B$4/12,0),0))</f>
        <v>0</v>
      </c>
      <c r="F79" s="59">
        <f t="shared" ref="F79:F142" si="10">IF(A79="","",D79-E79)</f>
        <v>0</v>
      </c>
      <c r="G79" s="58">
        <f t="shared" ref="G79:G142" si="11">IF(A79="","",C79-F79)</f>
        <v>0</v>
      </c>
    </row>
    <row r="80" spans="1:7" ht="15" customHeight="1" x14ac:dyDescent="0.45">
      <c r="A80" s="56">
        <f t="shared" ref="A80:A143" si="12">IF(AND(A79&lt;&gt;"",A79&lt;$B$5*12),A79+1,"")</f>
        <v>66</v>
      </c>
      <c r="B80" s="57">
        <f t="shared" si="7"/>
        <v>48183</v>
      </c>
      <c r="C80" s="58">
        <f t="shared" ref="C80:C143" si="13">IF(A80="","",G79)</f>
        <v>0</v>
      </c>
      <c r="D80" s="59">
        <f t="shared" si="8"/>
        <v>0</v>
      </c>
      <c r="E80" s="59">
        <f t="shared" si="9"/>
        <v>0</v>
      </c>
      <c r="F80" s="59">
        <f t="shared" si="10"/>
        <v>0</v>
      </c>
      <c r="G80" s="58">
        <f t="shared" si="11"/>
        <v>0</v>
      </c>
    </row>
    <row r="81" spans="1:7" ht="15" customHeight="1" x14ac:dyDescent="0.45">
      <c r="A81" s="56">
        <f t="shared" si="12"/>
        <v>67</v>
      </c>
      <c r="B81" s="57">
        <f t="shared" si="7"/>
        <v>48214</v>
      </c>
      <c r="C81" s="58">
        <f t="shared" si="13"/>
        <v>0</v>
      </c>
      <c r="D81" s="59">
        <f t="shared" si="8"/>
        <v>0</v>
      </c>
      <c r="E81" s="59">
        <f t="shared" si="9"/>
        <v>0</v>
      </c>
      <c r="F81" s="59">
        <f t="shared" si="10"/>
        <v>0</v>
      </c>
      <c r="G81" s="58">
        <f t="shared" si="11"/>
        <v>0</v>
      </c>
    </row>
    <row r="82" spans="1:7" ht="15" customHeight="1" x14ac:dyDescent="0.45">
      <c r="A82" s="56">
        <f t="shared" si="12"/>
        <v>68</v>
      </c>
      <c r="B82" s="57">
        <f t="shared" si="7"/>
        <v>48245</v>
      </c>
      <c r="C82" s="58">
        <f t="shared" si="13"/>
        <v>0</v>
      </c>
      <c r="D82" s="59">
        <f t="shared" si="8"/>
        <v>0</v>
      </c>
      <c r="E82" s="59">
        <f t="shared" si="9"/>
        <v>0</v>
      </c>
      <c r="F82" s="59">
        <f t="shared" si="10"/>
        <v>0</v>
      </c>
      <c r="G82" s="58">
        <f t="shared" si="11"/>
        <v>0</v>
      </c>
    </row>
    <row r="83" spans="1:7" ht="15" customHeight="1" x14ac:dyDescent="0.45">
      <c r="A83" s="56">
        <f t="shared" si="12"/>
        <v>69</v>
      </c>
      <c r="B83" s="57">
        <f t="shared" si="7"/>
        <v>48274</v>
      </c>
      <c r="C83" s="58">
        <f t="shared" si="13"/>
        <v>0</v>
      </c>
      <c r="D83" s="59">
        <f t="shared" si="8"/>
        <v>0</v>
      </c>
      <c r="E83" s="59">
        <f t="shared" si="9"/>
        <v>0</v>
      </c>
      <c r="F83" s="59">
        <f t="shared" si="10"/>
        <v>0</v>
      </c>
      <c r="G83" s="58">
        <f t="shared" si="11"/>
        <v>0</v>
      </c>
    </row>
    <row r="84" spans="1:7" ht="15" customHeight="1" x14ac:dyDescent="0.45">
      <c r="A84" s="56">
        <f t="shared" si="12"/>
        <v>70</v>
      </c>
      <c r="B84" s="57">
        <f t="shared" si="7"/>
        <v>48305</v>
      </c>
      <c r="C84" s="58">
        <f t="shared" si="13"/>
        <v>0</v>
      </c>
      <c r="D84" s="59">
        <f t="shared" si="8"/>
        <v>0</v>
      </c>
      <c r="E84" s="59">
        <f t="shared" si="9"/>
        <v>0</v>
      </c>
      <c r="F84" s="59">
        <f t="shared" si="10"/>
        <v>0</v>
      </c>
      <c r="G84" s="58">
        <f t="shared" si="11"/>
        <v>0</v>
      </c>
    </row>
    <row r="85" spans="1:7" ht="15" customHeight="1" x14ac:dyDescent="0.45">
      <c r="A85" s="56">
        <f t="shared" si="12"/>
        <v>71</v>
      </c>
      <c r="B85" s="57">
        <f t="shared" si="7"/>
        <v>48335</v>
      </c>
      <c r="C85" s="58">
        <f t="shared" si="13"/>
        <v>0</v>
      </c>
      <c r="D85" s="59">
        <f t="shared" si="8"/>
        <v>0</v>
      </c>
      <c r="E85" s="59">
        <f t="shared" si="9"/>
        <v>0</v>
      </c>
      <c r="F85" s="59">
        <f t="shared" si="10"/>
        <v>0</v>
      </c>
      <c r="G85" s="58">
        <f t="shared" si="11"/>
        <v>0</v>
      </c>
    </row>
    <row r="86" spans="1:7" ht="15" customHeight="1" x14ac:dyDescent="0.45">
      <c r="A86" s="56">
        <f t="shared" si="12"/>
        <v>72</v>
      </c>
      <c r="B86" s="57">
        <f t="shared" si="7"/>
        <v>48366</v>
      </c>
      <c r="C86" s="58">
        <f t="shared" si="13"/>
        <v>0</v>
      </c>
      <c r="D86" s="59">
        <f t="shared" si="8"/>
        <v>0</v>
      </c>
      <c r="E86" s="59">
        <f t="shared" si="9"/>
        <v>0</v>
      </c>
      <c r="F86" s="59">
        <f t="shared" si="10"/>
        <v>0</v>
      </c>
      <c r="G86" s="58">
        <f t="shared" si="11"/>
        <v>0</v>
      </c>
    </row>
    <row r="87" spans="1:7" ht="15" customHeight="1" x14ac:dyDescent="0.45">
      <c r="A87" s="56">
        <f t="shared" si="12"/>
        <v>73</v>
      </c>
      <c r="B87" s="57">
        <f t="shared" si="7"/>
        <v>48396</v>
      </c>
      <c r="C87" s="58">
        <f t="shared" si="13"/>
        <v>0</v>
      </c>
      <c r="D87" s="59">
        <f t="shared" si="8"/>
        <v>0</v>
      </c>
      <c r="E87" s="59">
        <f t="shared" si="9"/>
        <v>0</v>
      </c>
      <c r="F87" s="59">
        <f t="shared" si="10"/>
        <v>0</v>
      </c>
      <c r="G87" s="58">
        <f t="shared" si="11"/>
        <v>0</v>
      </c>
    </row>
    <row r="88" spans="1:7" ht="15" customHeight="1" x14ac:dyDescent="0.45">
      <c r="A88" s="56">
        <f t="shared" si="12"/>
        <v>74</v>
      </c>
      <c r="B88" s="57">
        <f t="shared" si="7"/>
        <v>48427</v>
      </c>
      <c r="C88" s="58">
        <f t="shared" si="13"/>
        <v>0</v>
      </c>
      <c r="D88" s="59">
        <f t="shared" si="8"/>
        <v>0</v>
      </c>
      <c r="E88" s="59">
        <f t="shared" si="9"/>
        <v>0</v>
      </c>
      <c r="F88" s="59">
        <f t="shared" si="10"/>
        <v>0</v>
      </c>
      <c r="G88" s="58">
        <f t="shared" si="11"/>
        <v>0</v>
      </c>
    </row>
    <row r="89" spans="1:7" ht="15" customHeight="1" x14ac:dyDescent="0.45">
      <c r="A89" s="56">
        <f t="shared" si="12"/>
        <v>75</v>
      </c>
      <c r="B89" s="57">
        <f t="shared" si="7"/>
        <v>48458</v>
      </c>
      <c r="C89" s="58">
        <f t="shared" si="13"/>
        <v>0</v>
      </c>
      <c r="D89" s="59">
        <f t="shared" si="8"/>
        <v>0</v>
      </c>
      <c r="E89" s="59">
        <f t="shared" si="9"/>
        <v>0</v>
      </c>
      <c r="F89" s="59">
        <f t="shared" si="10"/>
        <v>0</v>
      </c>
      <c r="G89" s="58">
        <f t="shared" si="11"/>
        <v>0</v>
      </c>
    </row>
    <row r="90" spans="1:7" ht="15" customHeight="1" x14ac:dyDescent="0.45">
      <c r="A90" s="56">
        <f t="shared" si="12"/>
        <v>76</v>
      </c>
      <c r="B90" s="57">
        <f t="shared" si="7"/>
        <v>48488</v>
      </c>
      <c r="C90" s="58">
        <f t="shared" si="13"/>
        <v>0</v>
      </c>
      <c r="D90" s="59">
        <f t="shared" si="8"/>
        <v>0</v>
      </c>
      <c r="E90" s="59">
        <f t="shared" si="9"/>
        <v>0</v>
      </c>
      <c r="F90" s="59">
        <f t="shared" si="10"/>
        <v>0</v>
      </c>
      <c r="G90" s="58">
        <f t="shared" si="11"/>
        <v>0</v>
      </c>
    </row>
    <row r="91" spans="1:7" ht="15" customHeight="1" x14ac:dyDescent="0.45">
      <c r="A91" s="56">
        <f t="shared" si="12"/>
        <v>77</v>
      </c>
      <c r="B91" s="57">
        <f t="shared" si="7"/>
        <v>48519</v>
      </c>
      <c r="C91" s="58">
        <f t="shared" si="13"/>
        <v>0</v>
      </c>
      <c r="D91" s="59">
        <f t="shared" si="8"/>
        <v>0</v>
      </c>
      <c r="E91" s="59">
        <f t="shared" si="9"/>
        <v>0</v>
      </c>
      <c r="F91" s="59">
        <f t="shared" si="10"/>
        <v>0</v>
      </c>
      <c r="G91" s="58">
        <f t="shared" si="11"/>
        <v>0</v>
      </c>
    </row>
    <row r="92" spans="1:7" ht="15" customHeight="1" x14ac:dyDescent="0.45">
      <c r="A92" s="56">
        <f t="shared" si="12"/>
        <v>78</v>
      </c>
      <c r="B92" s="57">
        <f t="shared" si="7"/>
        <v>48549</v>
      </c>
      <c r="C92" s="58">
        <f t="shared" si="13"/>
        <v>0</v>
      </c>
      <c r="D92" s="59">
        <f t="shared" si="8"/>
        <v>0</v>
      </c>
      <c r="E92" s="59">
        <f t="shared" si="9"/>
        <v>0</v>
      </c>
      <c r="F92" s="59">
        <f t="shared" si="10"/>
        <v>0</v>
      </c>
      <c r="G92" s="58">
        <f t="shared" si="11"/>
        <v>0</v>
      </c>
    </row>
    <row r="93" spans="1:7" ht="15" customHeight="1" x14ac:dyDescent="0.45">
      <c r="A93" s="56">
        <f t="shared" si="12"/>
        <v>79</v>
      </c>
      <c r="B93" s="57">
        <f t="shared" si="7"/>
        <v>48580</v>
      </c>
      <c r="C93" s="58">
        <f t="shared" si="13"/>
        <v>0</v>
      </c>
      <c r="D93" s="59">
        <f t="shared" si="8"/>
        <v>0</v>
      </c>
      <c r="E93" s="59">
        <f t="shared" si="9"/>
        <v>0</v>
      </c>
      <c r="F93" s="59">
        <f t="shared" si="10"/>
        <v>0</v>
      </c>
      <c r="G93" s="58">
        <f t="shared" si="11"/>
        <v>0</v>
      </c>
    </row>
    <row r="94" spans="1:7" ht="15" customHeight="1" x14ac:dyDescent="0.45">
      <c r="A94" s="56">
        <f t="shared" si="12"/>
        <v>80</v>
      </c>
      <c r="B94" s="57">
        <f t="shared" si="7"/>
        <v>48611</v>
      </c>
      <c r="C94" s="58">
        <f t="shared" si="13"/>
        <v>0</v>
      </c>
      <c r="D94" s="59">
        <f t="shared" si="8"/>
        <v>0</v>
      </c>
      <c r="E94" s="59">
        <f t="shared" si="9"/>
        <v>0</v>
      </c>
      <c r="F94" s="59">
        <f t="shared" si="10"/>
        <v>0</v>
      </c>
      <c r="G94" s="58">
        <f t="shared" si="11"/>
        <v>0</v>
      </c>
    </row>
    <row r="95" spans="1:7" ht="15" customHeight="1" x14ac:dyDescent="0.45">
      <c r="A95" s="56">
        <f t="shared" si="12"/>
        <v>81</v>
      </c>
      <c r="B95" s="57">
        <f t="shared" si="7"/>
        <v>48639</v>
      </c>
      <c r="C95" s="58">
        <f t="shared" si="13"/>
        <v>0</v>
      </c>
      <c r="D95" s="59">
        <f t="shared" si="8"/>
        <v>0</v>
      </c>
      <c r="E95" s="59">
        <f t="shared" si="9"/>
        <v>0</v>
      </c>
      <c r="F95" s="59">
        <f t="shared" si="10"/>
        <v>0</v>
      </c>
      <c r="G95" s="58">
        <f t="shared" si="11"/>
        <v>0</v>
      </c>
    </row>
    <row r="96" spans="1:7" ht="15" customHeight="1" x14ac:dyDescent="0.45">
      <c r="A96" s="56">
        <f t="shared" si="12"/>
        <v>82</v>
      </c>
      <c r="B96" s="57">
        <f t="shared" si="7"/>
        <v>48670</v>
      </c>
      <c r="C96" s="58">
        <f t="shared" si="13"/>
        <v>0</v>
      </c>
      <c r="D96" s="59">
        <f t="shared" si="8"/>
        <v>0</v>
      </c>
      <c r="E96" s="59">
        <f t="shared" si="9"/>
        <v>0</v>
      </c>
      <c r="F96" s="59">
        <f t="shared" si="10"/>
        <v>0</v>
      </c>
      <c r="G96" s="58">
        <f t="shared" si="11"/>
        <v>0</v>
      </c>
    </row>
    <row r="97" spans="1:7" ht="15" customHeight="1" x14ac:dyDescent="0.45">
      <c r="A97" s="56">
        <f t="shared" si="12"/>
        <v>83</v>
      </c>
      <c r="B97" s="57">
        <f t="shared" si="7"/>
        <v>48700</v>
      </c>
      <c r="C97" s="58">
        <f t="shared" si="13"/>
        <v>0</v>
      </c>
      <c r="D97" s="59">
        <f t="shared" si="8"/>
        <v>0</v>
      </c>
      <c r="E97" s="59">
        <f t="shared" si="9"/>
        <v>0</v>
      </c>
      <c r="F97" s="59">
        <f t="shared" si="10"/>
        <v>0</v>
      </c>
      <c r="G97" s="58">
        <f t="shared" si="11"/>
        <v>0</v>
      </c>
    </row>
    <row r="98" spans="1:7" ht="15" customHeight="1" x14ac:dyDescent="0.45">
      <c r="A98" s="56">
        <f t="shared" si="12"/>
        <v>84</v>
      </c>
      <c r="B98" s="57">
        <f t="shared" si="7"/>
        <v>48731</v>
      </c>
      <c r="C98" s="58">
        <f t="shared" si="13"/>
        <v>0</v>
      </c>
      <c r="D98" s="59">
        <f t="shared" si="8"/>
        <v>0</v>
      </c>
      <c r="E98" s="59">
        <f t="shared" si="9"/>
        <v>0</v>
      </c>
      <c r="F98" s="59">
        <f t="shared" si="10"/>
        <v>0</v>
      </c>
      <c r="G98" s="58">
        <f t="shared" si="11"/>
        <v>0</v>
      </c>
    </row>
    <row r="99" spans="1:7" ht="15" customHeight="1" x14ac:dyDescent="0.45">
      <c r="A99" s="56">
        <f t="shared" si="12"/>
        <v>85</v>
      </c>
      <c r="B99" s="57">
        <f t="shared" si="7"/>
        <v>48761</v>
      </c>
      <c r="C99" s="58">
        <f t="shared" si="13"/>
        <v>0</v>
      </c>
      <c r="D99" s="59">
        <f t="shared" si="8"/>
        <v>0</v>
      </c>
      <c r="E99" s="59">
        <f t="shared" si="9"/>
        <v>0</v>
      </c>
      <c r="F99" s="59">
        <f t="shared" si="10"/>
        <v>0</v>
      </c>
      <c r="G99" s="58">
        <f t="shared" si="11"/>
        <v>0</v>
      </c>
    </row>
    <row r="100" spans="1:7" ht="15" customHeight="1" x14ac:dyDescent="0.45">
      <c r="A100" s="56">
        <f t="shared" si="12"/>
        <v>86</v>
      </c>
      <c r="B100" s="57">
        <f t="shared" si="7"/>
        <v>48792</v>
      </c>
      <c r="C100" s="58">
        <f t="shared" si="13"/>
        <v>0</v>
      </c>
      <c r="D100" s="59">
        <f t="shared" si="8"/>
        <v>0</v>
      </c>
      <c r="E100" s="59">
        <f t="shared" si="9"/>
        <v>0</v>
      </c>
      <c r="F100" s="59">
        <f t="shared" si="10"/>
        <v>0</v>
      </c>
      <c r="G100" s="58">
        <f t="shared" si="11"/>
        <v>0</v>
      </c>
    </row>
    <row r="101" spans="1:7" ht="15" customHeight="1" x14ac:dyDescent="0.45">
      <c r="A101" s="56">
        <f t="shared" si="12"/>
        <v>87</v>
      </c>
      <c r="B101" s="57">
        <f t="shared" si="7"/>
        <v>48823</v>
      </c>
      <c r="C101" s="58">
        <f t="shared" si="13"/>
        <v>0</v>
      </c>
      <c r="D101" s="59">
        <f t="shared" si="8"/>
        <v>0</v>
      </c>
      <c r="E101" s="59">
        <f t="shared" si="9"/>
        <v>0</v>
      </c>
      <c r="F101" s="59">
        <f t="shared" si="10"/>
        <v>0</v>
      </c>
      <c r="G101" s="58">
        <f t="shared" si="11"/>
        <v>0</v>
      </c>
    </row>
    <row r="102" spans="1:7" ht="15" customHeight="1" x14ac:dyDescent="0.45">
      <c r="A102" s="56">
        <f t="shared" si="12"/>
        <v>88</v>
      </c>
      <c r="B102" s="57">
        <f t="shared" si="7"/>
        <v>48853</v>
      </c>
      <c r="C102" s="58">
        <f t="shared" si="13"/>
        <v>0</v>
      </c>
      <c r="D102" s="59">
        <f t="shared" si="8"/>
        <v>0</v>
      </c>
      <c r="E102" s="59">
        <f t="shared" si="9"/>
        <v>0</v>
      </c>
      <c r="F102" s="59">
        <f t="shared" si="10"/>
        <v>0</v>
      </c>
      <c r="G102" s="58">
        <f t="shared" si="11"/>
        <v>0</v>
      </c>
    </row>
    <row r="103" spans="1:7" ht="15" customHeight="1" x14ac:dyDescent="0.45">
      <c r="A103" s="56">
        <f t="shared" si="12"/>
        <v>89</v>
      </c>
      <c r="B103" s="57">
        <f t="shared" si="7"/>
        <v>48884</v>
      </c>
      <c r="C103" s="58">
        <f t="shared" si="13"/>
        <v>0</v>
      </c>
      <c r="D103" s="59">
        <f t="shared" si="8"/>
        <v>0</v>
      </c>
      <c r="E103" s="59">
        <f t="shared" si="9"/>
        <v>0</v>
      </c>
      <c r="F103" s="59">
        <f t="shared" si="10"/>
        <v>0</v>
      </c>
      <c r="G103" s="58">
        <f t="shared" si="11"/>
        <v>0</v>
      </c>
    </row>
    <row r="104" spans="1:7" ht="15" customHeight="1" x14ac:dyDescent="0.45">
      <c r="A104" s="56">
        <f t="shared" si="12"/>
        <v>90</v>
      </c>
      <c r="B104" s="57">
        <f t="shared" si="7"/>
        <v>48914</v>
      </c>
      <c r="C104" s="58">
        <f t="shared" si="13"/>
        <v>0</v>
      </c>
      <c r="D104" s="59">
        <f t="shared" si="8"/>
        <v>0</v>
      </c>
      <c r="E104" s="59">
        <f t="shared" si="9"/>
        <v>0</v>
      </c>
      <c r="F104" s="59">
        <f t="shared" si="10"/>
        <v>0</v>
      </c>
      <c r="G104" s="58">
        <f t="shared" si="11"/>
        <v>0</v>
      </c>
    </row>
    <row r="105" spans="1:7" ht="15" customHeight="1" x14ac:dyDescent="0.45">
      <c r="A105" s="56">
        <f t="shared" si="12"/>
        <v>91</v>
      </c>
      <c r="B105" s="57">
        <f t="shared" si="7"/>
        <v>48945</v>
      </c>
      <c r="C105" s="58">
        <f t="shared" si="13"/>
        <v>0</v>
      </c>
      <c r="D105" s="59">
        <f t="shared" si="8"/>
        <v>0</v>
      </c>
      <c r="E105" s="59">
        <f t="shared" si="9"/>
        <v>0</v>
      </c>
      <c r="F105" s="59">
        <f t="shared" si="10"/>
        <v>0</v>
      </c>
      <c r="G105" s="58">
        <f t="shared" si="11"/>
        <v>0</v>
      </c>
    </row>
    <row r="106" spans="1:7" ht="15" customHeight="1" x14ac:dyDescent="0.45">
      <c r="A106" s="56">
        <f t="shared" si="12"/>
        <v>92</v>
      </c>
      <c r="B106" s="57">
        <f t="shared" si="7"/>
        <v>48976</v>
      </c>
      <c r="C106" s="58">
        <f t="shared" si="13"/>
        <v>0</v>
      </c>
      <c r="D106" s="59">
        <f t="shared" si="8"/>
        <v>0</v>
      </c>
      <c r="E106" s="59">
        <f t="shared" si="9"/>
        <v>0</v>
      </c>
      <c r="F106" s="59">
        <f t="shared" si="10"/>
        <v>0</v>
      </c>
      <c r="G106" s="58">
        <f t="shared" si="11"/>
        <v>0</v>
      </c>
    </row>
    <row r="107" spans="1:7" ht="15" customHeight="1" x14ac:dyDescent="0.45">
      <c r="A107" s="56">
        <f t="shared" si="12"/>
        <v>93</v>
      </c>
      <c r="B107" s="57">
        <f t="shared" si="7"/>
        <v>49004</v>
      </c>
      <c r="C107" s="58">
        <f t="shared" si="13"/>
        <v>0</v>
      </c>
      <c r="D107" s="59">
        <f t="shared" si="8"/>
        <v>0</v>
      </c>
      <c r="E107" s="59">
        <f t="shared" si="9"/>
        <v>0</v>
      </c>
      <c r="F107" s="59">
        <f t="shared" si="10"/>
        <v>0</v>
      </c>
      <c r="G107" s="58">
        <f t="shared" si="11"/>
        <v>0</v>
      </c>
    </row>
    <row r="108" spans="1:7" ht="15" customHeight="1" x14ac:dyDescent="0.45">
      <c r="A108" s="56">
        <f t="shared" si="12"/>
        <v>94</v>
      </c>
      <c r="B108" s="57">
        <f t="shared" si="7"/>
        <v>49035</v>
      </c>
      <c r="C108" s="58">
        <f t="shared" si="13"/>
        <v>0</v>
      </c>
      <c r="D108" s="59">
        <f t="shared" si="8"/>
        <v>0</v>
      </c>
      <c r="E108" s="59">
        <f t="shared" si="9"/>
        <v>0</v>
      </c>
      <c r="F108" s="59">
        <f t="shared" si="10"/>
        <v>0</v>
      </c>
      <c r="G108" s="58">
        <f t="shared" si="11"/>
        <v>0</v>
      </c>
    </row>
    <row r="109" spans="1:7" ht="15" customHeight="1" x14ac:dyDescent="0.45">
      <c r="A109" s="56">
        <f t="shared" si="12"/>
        <v>95</v>
      </c>
      <c r="B109" s="57">
        <f t="shared" si="7"/>
        <v>49065</v>
      </c>
      <c r="C109" s="58">
        <f t="shared" si="13"/>
        <v>0</v>
      </c>
      <c r="D109" s="59">
        <f t="shared" si="8"/>
        <v>0</v>
      </c>
      <c r="E109" s="59">
        <f t="shared" si="9"/>
        <v>0</v>
      </c>
      <c r="F109" s="59">
        <f t="shared" si="10"/>
        <v>0</v>
      </c>
      <c r="G109" s="58">
        <f t="shared" si="11"/>
        <v>0</v>
      </c>
    </row>
    <row r="110" spans="1:7" ht="15" customHeight="1" x14ac:dyDescent="0.45">
      <c r="A110" s="56">
        <f t="shared" si="12"/>
        <v>96</v>
      </c>
      <c r="B110" s="57">
        <f t="shared" si="7"/>
        <v>49096</v>
      </c>
      <c r="C110" s="58">
        <f t="shared" si="13"/>
        <v>0</v>
      </c>
      <c r="D110" s="59">
        <f t="shared" si="8"/>
        <v>0</v>
      </c>
      <c r="E110" s="59">
        <f t="shared" si="9"/>
        <v>0</v>
      </c>
      <c r="F110" s="59">
        <f t="shared" si="10"/>
        <v>0</v>
      </c>
      <c r="G110" s="58">
        <f t="shared" si="11"/>
        <v>0</v>
      </c>
    </row>
    <row r="111" spans="1:7" ht="15" customHeight="1" x14ac:dyDescent="0.45">
      <c r="A111" s="56">
        <f t="shared" si="12"/>
        <v>97</v>
      </c>
      <c r="B111" s="57">
        <f t="shared" si="7"/>
        <v>49126</v>
      </c>
      <c r="C111" s="58">
        <f t="shared" si="13"/>
        <v>0</v>
      </c>
      <c r="D111" s="59">
        <f t="shared" si="8"/>
        <v>0</v>
      </c>
      <c r="E111" s="59">
        <f t="shared" si="9"/>
        <v>0</v>
      </c>
      <c r="F111" s="59">
        <f t="shared" si="10"/>
        <v>0</v>
      </c>
      <c r="G111" s="58">
        <f t="shared" si="11"/>
        <v>0</v>
      </c>
    </row>
    <row r="112" spans="1:7" ht="15" customHeight="1" x14ac:dyDescent="0.45">
      <c r="A112" s="56">
        <f t="shared" si="12"/>
        <v>98</v>
      </c>
      <c r="B112" s="57">
        <f t="shared" si="7"/>
        <v>49157</v>
      </c>
      <c r="C112" s="58">
        <f t="shared" si="13"/>
        <v>0</v>
      </c>
      <c r="D112" s="59">
        <f t="shared" si="8"/>
        <v>0</v>
      </c>
      <c r="E112" s="59">
        <f t="shared" si="9"/>
        <v>0</v>
      </c>
      <c r="F112" s="59">
        <f t="shared" si="10"/>
        <v>0</v>
      </c>
      <c r="G112" s="58">
        <f t="shared" si="11"/>
        <v>0</v>
      </c>
    </row>
    <row r="113" spans="1:7" ht="15" customHeight="1" x14ac:dyDescent="0.45">
      <c r="A113" s="56">
        <f t="shared" si="12"/>
        <v>99</v>
      </c>
      <c r="B113" s="57">
        <f t="shared" si="7"/>
        <v>49188</v>
      </c>
      <c r="C113" s="58">
        <f t="shared" si="13"/>
        <v>0</v>
      </c>
      <c r="D113" s="59">
        <f t="shared" si="8"/>
        <v>0</v>
      </c>
      <c r="E113" s="59">
        <f t="shared" si="9"/>
        <v>0</v>
      </c>
      <c r="F113" s="59">
        <f t="shared" si="10"/>
        <v>0</v>
      </c>
      <c r="G113" s="58">
        <f t="shared" si="11"/>
        <v>0</v>
      </c>
    </row>
    <row r="114" spans="1:7" ht="15" customHeight="1" x14ac:dyDescent="0.45">
      <c r="A114" s="56">
        <f t="shared" si="12"/>
        <v>100</v>
      </c>
      <c r="B114" s="57">
        <f t="shared" si="7"/>
        <v>49218</v>
      </c>
      <c r="C114" s="58">
        <f t="shared" si="13"/>
        <v>0</v>
      </c>
      <c r="D114" s="59">
        <f t="shared" si="8"/>
        <v>0</v>
      </c>
      <c r="E114" s="59">
        <f t="shared" si="9"/>
        <v>0</v>
      </c>
      <c r="F114" s="59">
        <f t="shared" si="10"/>
        <v>0</v>
      </c>
      <c r="G114" s="58">
        <f t="shared" si="11"/>
        <v>0</v>
      </c>
    </row>
    <row r="115" spans="1:7" ht="15" customHeight="1" x14ac:dyDescent="0.45">
      <c r="A115" s="56">
        <f t="shared" si="12"/>
        <v>101</v>
      </c>
      <c r="B115" s="57">
        <f t="shared" si="7"/>
        <v>49249</v>
      </c>
      <c r="C115" s="58">
        <f t="shared" si="13"/>
        <v>0</v>
      </c>
      <c r="D115" s="59">
        <f t="shared" si="8"/>
        <v>0</v>
      </c>
      <c r="E115" s="59">
        <f t="shared" si="9"/>
        <v>0</v>
      </c>
      <c r="F115" s="59">
        <f t="shared" si="10"/>
        <v>0</v>
      </c>
      <c r="G115" s="58">
        <f t="shared" si="11"/>
        <v>0</v>
      </c>
    </row>
    <row r="116" spans="1:7" ht="15" customHeight="1" x14ac:dyDescent="0.45">
      <c r="A116" s="56">
        <f t="shared" si="12"/>
        <v>102</v>
      </c>
      <c r="B116" s="57">
        <f t="shared" si="7"/>
        <v>49279</v>
      </c>
      <c r="C116" s="58">
        <f t="shared" si="13"/>
        <v>0</v>
      </c>
      <c r="D116" s="59">
        <f t="shared" si="8"/>
        <v>0</v>
      </c>
      <c r="E116" s="59">
        <f t="shared" si="9"/>
        <v>0</v>
      </c>
      <c r="F116" s="59">
        <f t="shared" si="10"/>
        <v>0</v>
      </c>
      <c r="G116" s="58">
        <f t="shared" si="11"/>
        <v>0</v>
      </c>
    </row>
    <row r="117" spans="1:7" ht="15" customHeight="1" x14ac:dyDescent="0.45">
      <c r="A117" s="56">
        <f t="shared" si="12"/>
        <v>103</v>
      </c>
      <c r="B117" s="57">
        <f t="shared" si="7"/>
        <v>49310</v>
      </c>
      <c r="C117" s="58">
        <f t="shared" si="13"/>
        <v>0</v>
      </c>
      <c r="D117" s="59">
        <f t="shared" si="8"/>
        <v>0</v>
      </c>
      <c r="E117" s="59">
        <f t="shared" si="9"/>
        <v>0</v>
      </c>
      <c r="F117" s="59">
        <f t="shared" si="10"/>
        <v>0</v>
      </c>
      <c r="G117" s="58">
        <f t="shared" si="11"/>
        <v>0</v>
      </c>
    </row>
    <row r="118" spans="1:7" ht="15" customHeight="1" x14ac:dyDescent="0.45">
      <c r="A118" s="56">
        <f t="shared" si="12"/>
        <v>104</v>
      </c>
      <c r="B118" s="57">
        <f t="shared" si="7"/>
        <v>49341</v>
      </c>
      <c r="C118" s="58">
        <f t="shared" si="13"/>
        <v>0</v>
      </c>
      <c r="D118" s="59">
        <f t="shared" si="8"/>
        <v>0</v>
      </c>
      <c r="E118" s="59">
        <f t="shared" si="9"/>
        <v>0</v>
      </c>
      <c r="F118" s="59">
        <f t="shared" si="10"/>
        <v>0</v>
      </c>
      <c r="G118" s="58">
        <f t="shared" si="11"/>
        <v>0</v>
      </c>
    </row>
    <row r="119" spans="1:7" ht="15" customHeight="1" x14ac:dyDescent="0.45">
      <c r="A119" s="56">
        <f t="shared" si="12"/>
        <v>105</v>
      </c>
      <c r="B119" s="57">
        <f t="shared" si="7"/>
        <v>49369</v>
      </c>
      <c r="C119" s="58">
        <f t="shared" si="13"/>
        <v>0</v>
      </c>
      <c r="D119" s="59">
        <f t="shared" si="8"/>
        <v>0</v>
      </c>
      <c r="E119" s="59">
        <f t="shared" si="9"/>
        <v>0</v>
      </c>
      <c r="F119" s="59">
        <f t="shared" si="10"/>
        <v>0</v>
      </c>
      <c r="G119" s="58">
        <f t="shared" si="11"/>
        <v>0</v>
      </c>
    </row>
    <row r="120" spans="1:7" ht="15" customHeight="1" x14ac:dyDescent="0.45">
      <c r="A120" s="56">
        <f t="shared" si="12"/>
        <v>106</v>
      </c>
      <c r="B120" s="57">
        <f t="shared" si="7"/>
        <v>49400</v>
      </c>
      <c r="C120" s="58">
        <f t="shared" si="13"/>
        <v>0</v>
      </c>
      <c r="D120" s="59">
        <f t="shared" si="8"/>
        <v>0</v>
      </c>
      <c r="E120" s="59">
        <f t="shared" si="9"/>
        <v>0</v>
      </c>
      <c r="F120" s="59">
        <f t="shared" si="10"/>
        <v>0</v>
      </c>
      <c r="G120" s="58">
        <f t="shared" si="11"/>
        <v>0</v>
      </c>
    </row>
    <row r="121" spans="1:7" ht="15" customHeight="1" x14ac:dyDescent="0.45">
      <c r="A121" s="56">
        <f t="shared" si="12"/>
        <v>107</v>
      </c>
      <c r="B121" s="57">
        <f t="shared" si="7"/>
        <v>49430</v>
      </c>
      <c r="C121" s="58">
        <f t="shared" si="13"/>
        <v>0</v>
      </c>
      <c r="D121" s="59">
        <f t="shared" si="8"/>
        <v>0</v>
      </c>
      <c r="E121" s="59">
        <f t="shared" si="9"/>
        <v>0</v>
      </c>
      <c r="F121" s="59">
        <f t="shared" si="10"/>
        <v>0</v>
      </c>
      <c r="G121" s="58">
        <f t="shared" si="11"/>
        <v>0</v>
      </c>
    </row>
    <row r="122" spans="1:7" ht="15" customHeight="1" x14ac:dyDescent="0.45">
      <c r="A122" s="56">
        <f t="shared" si="12"/>
        <v>108</v>
      </c>
      <c r="B122" s="57">
        <f t="shared" si="7"/>
        <v>49461</v>
      </c>
      <c r="C122" s="58">
        <f t="shared" si="13"/>
        <v>0</v>
      </c>
      <c r="D122" s="59">
        <f t="shared" si="8"/>
        <v>0</v>
      </c>
      <c r="E122" s="59">
        <f t="shared" si="9"/>
        <v>0</v>
      </c>
      <c r="F122" s="59">
        <f t="shared" si="10"/>
        <v>0</v>
      </c>
      <c r="G122" s="58">
        <f t="shared" si="11"/>
        <v>0</v>
      </c>
    </row>
    <row r="123" spans="1:7" ht="15" customHeight="1" x14ac:dyDescent="0.45">
      <c r="A123" s="56">
        <f t="shared" si="12"/>
        <v>109</v>
      </c>
      <c r="B123" s="57">
        <f t="shared" si="7"/>
        <v>49491</v>
      </c>
      <c r="C123" s="58">
        <f t="shared" si="13"/>
        <v>0</v>
      </c>
      <c r="D123" s="59">
        <f t="shared" si="8"/>
        <v>0</v>
      </c>
      <c r="E123" s="59">
        <f t="shared" si="9"/>
        <v>0</v>
      </c>
      <c r="F123" s="59">
        <f t="shared" si="10"/>
        <v>0</v>
      </c>
      <c r="G123" s="58">
        <f t="shared" si="11"/>
        <v>0</v>
      </c>
    </row>
    <row r="124" spans="1:7" ht="15" customHeight="1" x14ac:dyDescent="0.45">
      <c r="A124" s="56">
        <f t="shared" si="12"/>
        <v>110</v>
      </c>
      <c r="B124" s="57">
        <f t="shared" si="7"/>
        <v>49522</v>
      </c>
      <c r="C124" s="58">
        <f t="shared" si="13"/>
        <v>0</v>
      </c>
      <c r="D124" s="59">
        <f t="shared" si="8"/>
        <v>0</v>
      </c>
      <c r="E124" s="59">
        <f t="shared" si="9"/>
        <v>0</v>
      </c>
      <c r="F124" s="59">
        <f t="shared" si="10"/>
        <v>0</v>
      </c>
      <c r="G124" s="58">
        <f t="shared" si="11"/>
        <v>0</v>
      </c>
    </row>
    <row r="125" spans="1:7" ht="15" customHeight="1" x14ac:dyDescent="0.45">
      <c r="A125" s="56">
        <f t="shared" si="12"/>
        <v>111</v>
      </c>
      <c r="B125" s="57">
        <f t="shared" si="7"/>
        <v>49553</v>
      </c>
      <c r="C125" s="58">
        <f t="shared" si="13"/>
        <v>0</v>
      </c>
      <c r="D125" s="59">
        <f t="shared" si="8"/>
        <v>0</v>
      </c>
      <c r="E125" s="59">
        <f t="shared" si="9"/>
        <v>0</v>
      </c>
      <c r="F125" s="59">
        <f t="shared" si="10"/>
        <v>0</v>
      </c>
      <c r="G125" s="58">
        <f t="shared" si="11"/>
        <v>0</v>
      </c>
    </row>
    <row r="126" spans="1:7" ht="15" customHeight="1" x14ac:dyDescent="0.45">
      <c r="A126" s="56">
        <f t="shared" si="12"/>
        <v>112</v>
      </c>
      <c r="B126" s="57">
        <f t="shared" si="7"/>
        <v>49583</v>
      </c>
      <c r="C126" s="58">
        <f t="shared" si="13"/>
        <v>0</v>
      </c>
      <c r="D126" s="59">
        <f t="shared" si="8"/>
        <v>0</v>
      </c>
      <c r="E126" s="59">
        <f t="shared" si="9"/>
        <v>0</v>
      </c>
      <c r="F126" s="59">
        <f t="shared" si="10"/>
        <v>0</v>
      </c>
      <c r="G126" s="58">
        <f t="shared" si="11"/>
        <v>0</v>
      </c>
    </row>
    <row r="127" spans="1:7" ht="15" customHeight="1" x14ac:dyDescent="0.45">
      <c r="A127" s="56">
        <f t="shared" si="12"/>
        <v>113</v>
      </c>
      <c r="B127" s="57">
        <f t="shared" si="7"/>
        <v>49614</v>
      </c>
      <c r="C127" s="58">
        <f t="shared" si="13"/>
        <v>0</v>
      </c>
      <c r="D127" s="59">
        <f t="shared" si="8"/>
        <v>0</v>
      </c>
      <c r="E127" s="59">
        <f t="shared" si="9"/>
        <v>0</v>
      </c>
      <c r="F127" s="59">
        <f t="shared" si="10"/>
        <v>0</v>
      </c>
      <c r="G127" s="58">
        <f t="shared" si="11"/>
        <v>0</v>
      </c>
    </row>
    <row r="128" spans="1:7" ht="15" customHeight="1" x14ac:dyDescent="0.45">
      <c r="A128" s="56">
        <f t="shared" si="12"/>
        <v>114</v>
      </c>
      <c r="B128" s="57">
        <f t="shared" si="7"/>
        <v>49644</v>
      </c>
      <c r="C128" s="58">
        <f t="shared" si="13"/>
        <v>0</v>
      </c>
      <c r="D128" s="59">
        <f t="shared" si="8"/>
        <v>0</v>
      </c>
      <c r="E128" s="59">
        <f t="shared" si="9"/>
        <v>0</v>
      </c>
      <c r="F128" s="59">
        <f t="shared" si="10"/>
        <v>0</v>
      </c>
      <c r="G128" s="58">
        <f t="shared" si="11"/>
        <v>0</v>
      </c>
    </row>
    <row r="129" spans="1:7" ht="15" customHeight="1" x14ac:dyDescent="0.45">
      <c r="A129" s="56">
        <f t="shared" si="12"/>
        <v>115</v>
      </c>
      <c r="B129" s="57">
        <f t="shared" si="7"/>
        <v>49675</v>
      </c>
      <c r="C129" s="58">
        <f t="shared" si="13"/>
        <v>0</v>
      </c>
      <c r="D129" s="59">
        <f t="shared" si="8"/>
        <v>0</v>
      </c>
      <c r="E129" s="59">
        <f t="shared" si="9"/>
        <v>0</v>
      </c>
      <c r="F129" s="59">
        <f t="shared" si="10"/>
        <v>0</v>
      </c>
      <c r="G129" s="58">
        <f t="shared" si="11"/>
        <v>0</v>
      </c>
    </row>
    <row r="130" spans="1:7" ht="15" customHeight="1" x14ac:dyDescent="0.45">
      <c r="A130" s="56">
        <f t="shared" si="12"/>
        <v>116</v>
      </c>
      <c r="B130" s="57">
        <f t="shared" si="7"/>
        <v>49706</v>
      </c>
      <c r="C130" s="58">
        <f t="shared" si="13"/>
        <v>0</v>
      </c>
      <c r="D130" s="59">
        <f t="shared" si="8"/>
        <v>0</v>
      </c>
      <c r="E130" s="59">
        <f t="shared" si="9"/>
        <v>0</v>
      </c>
      <c r="F130" s="59">
        <f t="shared" si="10"/>
        <v>0</v>
      </c>
      <c r="G130" s="58">
        <f t="shared" si="11"/>
        <v>0</v>
      </c>
    </row>
    <row r="131" spans="1:7" ht="15" customHeight="1" x14ac:dyDescent="0.45">
      <c r="A131" s="56">
        <f t="shared" si="12"/>
        <v>117</v>
      </c>
      <c r="B131" s="57">
        <f t="shared" si="7"/>
        <v>49735</v>
      </c>
      <c r="C131" s="58">
        <f t="shared" si="13"/>
        <v>0</v>
      </c>
      <c r="D131" s="59">
        <f t="shared" si="8"/>
        <v>0</v>
      </c>
      <c r="E131" s="59">
        <f t="shared" si="9"/>
        <v>0</v>
      </c>
      <c r="F131" s="59">
        <f t="shared" si="10"/>
        <v>0</v>
      </c>
      <c r="G131" s="58">
        <f t="shared" si="11"/>
        <v>0</v>
      </c>
    </row>
    <row r="132" spans="1:7" ht="15" customHeight="1" x14ac:dyDescent="0.45">
      <c r="A132" s="56">
        <f t="shared" si="12"/>
        <v>118</v>
      </c>
      <c r="B132" s="57">
        <f t="shared" si="7"/>
        <v>49766</v>
      </c>
      <c r="C132" s="58">
        <f t="shared" si="13"/>
        <v>0</v>
      </c>
      <c r="D132" s="59">
        <f t="shared" si="8"/>
        <v>0</v>
      </c>
      <c r="E132" s="59">
        <f t="shared" si="9"/>
        <v>0</v>
      </c>
      <c r="F132" s="59">
        <f t="shared" si="10"/>
        <v>0</v>
      </c>
      <c r="G132" s="58">
        <f t="shared" si="11"/>
        <v>0</v>
      </c>
    </row>
    <row r="133" spans="1:7" ht="15" customHeight="1" x14ac:dyDescent="0.45">
      <c r="A133" s="56">
        <f t="shared" si="12"/>
        <v>119</v>
      </c>
      <c r="B133" s="57">
        <f t="shared" si="7"/>
        <v>49796</v>
      </c>
      <c r="C133" s="58">
        <f t="shared" si="13"/>
        <v>0</v>
      </c>
      <c r="D133" s="59">
        <f t="shared" si="8"/>
        <v>0</v>
      </c>
      <c r="E133" s="59">
        <f t="shared" si="9"/>
        <v>0</v>
      </c>
      <c r="F133" s="59">
        <f t="shared" si="10"/>
        <v>0</v>
      </c>
      <c r="G133" s="58">
        <f t="shared" si="11"/>
        <v>0</v>
      </c>
    </row>
    <row r="134" spans="1:7" ht="15" customHeight="1" x14ac:dyDescent="0.45">
      <c r="A134" s="56">
        <f t="shared" si="12"/>
        <v>120</v>
      </c>
      <c r="B134" s="57">
        <f t="shared" si="7"/>
        <v>49827</v>
      </c>
      <c r="C134" s="58">
        <f t="shared" si="13"/>
        <v>0</v>
      </c>
      <c r="D134" s="59">
        <f t="shared" si="8"/>
        <v>0</v>
      </c>
      <c r="E134" s="59">
        <f t="shared" si="9"/>
        <v>0</v>
      </c>
      <c r="F134" s="59">
        <f t="shared" si="10"/>
        <v>0</v>
      </c>
      <c r="G134" s="58">
        <f t="shared" si="11"/>
        <v>0</v>
      </c>
    </row>
    <row r="135" spans="1:7" ht="15" customHeight="1" x14ac:dyDescent="0.45">
      <c r="A135" s="56">
        <f t="shared" si="12"/>
        <v>121</v>
      </c>
      <c r="B135" s="57">
        <f t="shared" si="7"/>
        <v>49857</v>
      </c>
      <c r="C135" s="58">
        <f t="shared" si="13"/>
        <v>0</v>
      </c>
      <c r="D135" s="59">
        <f t="shared" si="8"/>
        <v>0</v>
      </c>
      <c r="E135" s="59">
        <f t="shared" si="9"/>
        <v>0</v>
      </c>
      <c r="F135" s="59">
        <f t="shared" si="10"/>
        <v>0</v>
      </c>
      <c r="G135" s="58">
        <f t="shared" si="11"/>
        <v>0</v>
      </c>
    </row>
    <row r="136" spans="1:7" ht="15" customHeight="1" x14ac:dyDescent="0.45">
      <c r="A136" s="56">
        <f t="shared" si="12"/>
        <v>122</v>
      </c>
      <c r="B136" s="57">
        <f t="shared" si="7"/>
        <v>49888</v>
      </c>
      <c r="C136" s="58">
        <f t="shared" si="13"/>
        <v>0</v>
      </c>
      <c r="D136" s="59">
        <f t="shared" si="8"/>
        <v>0</v>
      </c>
      <c r="E136" s="59">
        <f t="shared" si="9"/>
        <v>0</v>
      </c>
      <c r="F136" s="59">
        <f t="shared" si="10"/>
        <v>0</v>
      </c>
      <c r="G136" s="58">
        <f t="shared" si="11"/>
        <v>0</v>
      </c>
    </row>
    <row r="137" spans="1:7" ht="15" customHeight="1" x14ac:dyDescent="0.45">
      <c r="A137" s="56">
        <f t="shared" si="12"/>
        <v>123</v>
      </c>
      <c r="B137" s="57">
        <f t="shared" si="7"/>
        <v>49919</v>
      </c>
      <c r="C137" s="58">
        <f t="shared" si="13"/>
        <v>0</v>
      </c>
      <c r="D137" s="59">
        <f t="shared" si="8"/>
        <v>0</v>
      </c>
      <c r="E137" s="59">
        <f t="shared" si="9"/>
        <v>0</v>
      </c>
      <c r="F137" s="59">
        <f t="shared" si="10"/>
        <v>0</v>
      </c>
      <c r="G137" s="58">
        <f t="shared" si="11"/>
        <v>0</v>
      </c>
    </row>
    <row r="138" spans="1:7" ht="15" customHeight="1" x14ac:dyDescent="0.45">
      <c r="A138" s="56">
        <f t="shared" si="12"/>
        <v>124</v>
      </c>
      <c r="B138" s="57">
        <f t="shared" si="7"/>
        <v>49949</v>
      </c>
      <c r="C138" s="58">
        <f t="shared" si="13"/>
        <v>0</v>
      </c>
      <c r="D138" s="59">
        <f t="shared" si="8"/>
        <v>0</v>
      </c>
      <c r="E138" s="59">
        <f t="shared" si="9"/>
        <v>0</v>
      </c>
      <c r="F138" s="59">
        <f t="shared" si="10"/>
        <v>0</v>
      </c>
      <c r="G138" s="58">
        <f t="shared" si="11"/>
        <v>0</v>
      </c>
    </row>
    <row r="139" spans="1:7" ht="15" customHeight="1" x14ac:dyDescent="0.45">
      <c r="A139" s="56">
        <f t="shared" si="12"/>
        <v>125</v>
      </c>
      <c r="B139" s="57">
        <f t="shared" si="7"/>
        <v>49980</v>
      </c>
      <c r="C139" s="58">
        <f t="shared" si="13"/>
        <v>0</v>
      </c>
      <c r="D139" s="59">
        <f t="shared" si="8"/>
        <v>0</v>
      </c>
      <c r="E139" s="59">
        <f t="shared" si="9"/>
        <v>0</v>
      </c>
      <c r="F139" s="59">
        <f t="shared" si="10"/>
        <v>0</v>
      </c>
      <c r="G139" s="58">
        <f t="shared" si="11"/>
        <v>0</v>
      </c>
    </row>
    <row r="140" spans="1:7" ht="15" customHeight="1" x14ac:dyDescent="0.45">
      <c r="A140" s="56">
        <f t="shared" si="12"/>
        <v>126</v>
      </c>
      <c r="B140" s="57">
        <f t="shared" si="7"/>
        <v>50010</v>
      </c>
      <c r="C140" s="58">
        <f t="shared" si="13"/>
        <v>0</v>
      </c>
      <c r="D140" s="59">
        <f t="shared" si="8"/>
        <v>0</v>
      </c>
      <c r="E140" s="59">
        <f t="shared" si="9"/>
        <v>0</v>
      </c>
      <c r="F140" s="59">
        <f t="shared" si="10"/>
        <v>0</v>
      </c>
      <c r="G140" s="58">
        <f t="shared" si="11"/>
        <v>0</v>
      </c>
    </row>
    <row r="141" spans="1:7" ht="15" customHeight="1" x14ac:dyDescent="0.45">
      <c r="A141" s="56">
        <f t="shared" si="12"/>
        <v>127</v>
      </c>
      <c r="B141" s="57">
        <f t="shared" si="7"/>
        <v>50041</v>
      </c>
      <c r="C141" s="58">
        <f t="shared" si="13"/>
        <v>0</v>
      </c>
      <c r="D141" s="59">
        <f t="shared" si="8"/>
        <v>0</v>
      </c>
      <c r="E141" s="59">
        <f t="shared" si="9"/>
        <v>0</v>
      </c>
      <c r="F141" s="59">
        <f t="shared" si="10"/>
        <v>0</v>
      </c>
      <c r="G141" s="58">
        <f t="shared" si="11"/>
        <v>0</v>
      </c>
    </row>
    <row r="142" spans="1:7" ht="15" customHeight="1" x14ac:dyDescent="0.45">
      <c r="A142" s="56">
        <f t="shared" si="12"/>
        <v>128</v>
      </c>
      <c r="B142" s="57">
        <f t="shared" si="7"/>
        <v>50072</v>
      </c>
      <c r="C142" s="58">
        <f t="shared" si="13"/>
        <v>0</v>
      </c>
      <c r="D142" s="59">
        <f t="shared" si="8"/>
        <v>0</v>
      </c>
      <c r="E142" s="59">
        <f t="shared" si="9"/>
        <v>0</v>
      </c>
      <c r="F142" s="59">
        <f t="shared" si="10"/>
        <v>0</v>
      </c>
      <c r="G142" s="58">
        <f t="shared" si="11"/>
        <v>0</v>
      </c>
    </row>
    <row r="143" spans="1:7" ht="15" customHeight="1" x14ac:dyDescent="0.45">
      <c r="A143" s="56">
        <f t="shared" si="12"/>
        <v>129</v>
      </c>
      <c r="B143" s="57">
        <f t="shared" ref="B143:B206" si="14">IF(A143="","",IFERROR(EDATE($B$11,A143-1),""))</f>
        <v>50100</v>
      </c>
      <c r="C143" s="58">
        <f t="shared" si="13"/>
        <v>0</v>
      </c>
      <c r="D143" s="59">
        <f t="shared" ref="D143:D206" si="15">IF(A143="","",IFERROR(IF(C143&lt;=0,0,MIN($B$7,C143+C143*$B$4/12)),0))</f>
        <v>0</v>
      </c>
      <c r="E143" s="59">
        <f t="shared" ref="E143:E206" si="16">IF(A143="","",IFERROR(IF(C143&gt;0,C143*$B$4/12,0),0))</f>
        <v>0</v>
      </c>
      <c r="F143" s="59">
        <f t="shared" ref="F143:F206" si="17">IF(A143="","",D143-E143)</f>
        <v>0</v>
      </c>
      <c r="G143" s="58">
        <f t="shared" ref="G143:G206" si="18">IF(A143="","",C143-F143)</f>
        <v>0</v>
      </c>
    </row>
    <row r="144" spans="1:7" ht="15" customHeight="1" x14ac:dyDescent="0.45">
      <c r="A144" s="56">
        <f t="shared" ref="A144:A207" si="19">IF(AND(A143&lt;&gt;"",A143&lt;$B$5*12),A143+1,"")</f>
        <v>130</v>
      </c>
      <c r="B144" s="57">
        <f t="shared" si="14"/>
        <v>50131</v>
      </c>
      <c r="C144" s="58">
        <f t="shared" ref="C144:C207" si="20">IF(A144="","",G143)</f>
        <v>0</v>
      </c>
      <c r="D144" s="59">
        <f t="shared" si="15"/>
        <v>0</v>
      </c>
      <c r="E144" s="59">
        <f t="shared" si="16"/>
        <v>0</v>
      </c>
      <c r="F144" s="59">
        <f t="shared" si="17"/>
        <v>0</v>
      </c>
      <c r="G144" s="58">
        <f t="shared" si="18"/>
        <v>0</v>
      </c>
    </row>
    <row r="145" spans="1:7" ht="15" customHeight="1" x14ac:dyDescent="0.45">
      <c r="A145" s="56">
        <f t="shared" si="19"/>
        <v>131</v>
      </c>
      <c r="B145" s="57">
        <f t="shared" si="14"/>
        <v>50161</v>
      </c>
      <c r="C145" s="58">
        <f t="shared" si="20"/>
        <v>0</v>
      </c>
      <c r="D145" s="59">
        <f t="shared" si="15"/>
        <v>0</v>
      </c>
      <c r="E145" s="59">
        <f t="shared" si="16"/>
        <v>0</v>
      </c>
      <c r="F145" s="59">
        <f t="shared" si="17"/>
        <v>0</v>
      </c>
      <c r="G145" s="58">
        <f t="shared" si="18"/>
        <v>0</v>
      </c>
    </row>
    <row r="146" spans="1:7" ht="15" customHeight="1" x14ac:dyDescent="0.45">
      <c r="A146" s="56">
        <f t="shared" si="19"/>
        <v>132</v>
      </c>
      <c r="B146" s="57">
        <f t="shared" si="14"/>
        <v>50192</v>
      </c>
      <c r="C146" s="58">
        <f t="shared" si="20"/>
        <v>0</v>
      </c>
      <c r="D146" s="59">
        <f t="shared" si="15"/>
        <v>0</v>
      </c>
      <c r="E146" s="59">
        <f t="shared" si="16"/>
        <v>0</v>
      </c>
      <c r="F146" s="59">
        <f t="shared" si="17"/>
        <v>0</v>
      </c>
      <c r="G146" s="58">
        <f t="shared" si="18"/>
        <v>0</v>
      </c>
    </row>
    <row r="147" spans="1:7" ht="15" customHeight="1" x14ac:dyDescent="0.45">
      <c r="A147" s="56">
        <f t="shared" si="19"/>
        <v>133</v>
      </c>
      <c r="B147" s="57">
        <f t="shared" si="14"/>
        <v>50222</v>
      </c>
      <c r="C147" s="58">
        <f t="shared" si="20"/>
        <v>0</v>
      </c>
      <c r="D147" s="59">
        <f t="shared" si="15"/>
        <v>0</v>
      </c>
      <c r="E147" s="59">
        <f t="shared" si="16"/>
        <v>0</v>
      </c>
      <c r="F147" s="59">
        <f t="shared" si="17"/>
        <v>0</v>
      </c>
      <c r="G147" s="58">
        <f t="shared" si="18"/>
        <v>0</v>
      </c>
    </row>
    <row r="148" spans="1:7" ht="15" customHeight="1" x14ac:dyDescent="0.45">
      <c r="A148" s="56">
        <f t="shared" si="19"/>
        <v>134</v>
      </c>
      <c r="B148" s="57">
        <f t="shared" si="14"/>
        <v>50253</v>
      </c>
      <c r="C148" s="58">
        <f t="shared" si="20"/>
        <v>0</v>
      </c>
      <c r="D148" s="59">
        <f t="shared" si="15"/>
        <v>0</v>
      </c>
      <c r="E148" s="59">
        <f t="shared" si="16"/>
        <v>0</v>
      </c>
      <c r="F148" s="59">
        <f t="shared" si="17"/>
        <v>0</v>
      </c>
      <c r="G148" s="58">
        <f t="shared" si="18"/>
        <v>0</v>
      </c>
    </row>
    <row r="149" spans="1:7" ht="15" customHeight="1" x14ac:dyDescent="0.45">
      <c r="A149" s="56">
        <f t="shared" si="19"/>
        <v>135</v>
      </c>
      <c r="B149" s="57">
        <f t="shared" si="14"/>
        <v>50284</v>
      </c>
      <c r="C149" s="58">
        <f t="shared" si="20"/>
        <v>0</v>
      </c>
      <c r="D149" s="59">
        <f t="shared" si="15"/>
        <v>0</v>
      </c>
      <c r="E149" s="59">
        <f t="shared" si="16"/>
        <v>0</v>
      </c>
      <c r="F149" s="59">
        <f t="shared" si="17"/>
        <v>0</v>
      </c>
      <c r="G149" s="58">
        <f t="shared" si="18"/>
        <v>0</v>
      </c>
    </row>
    <row r="150" spans="1:7" ht="15" customHeight="1" x14ac:dyDescent="0.45">
      <c r="A150" s="56">
        <f t="shared" si="19"/>
        <v>136</v>
      </c>
      <c r="B150" s="57">
        <f t="shared" si="14"/>
        <v>50314</v>
      </c>
      <c r="C150" s="58">
        <f t="shared" si="20"/>
        <v>0</v>
      </c>
      <c r="D150" s="59">
        <f t="shared" si="15"/>
        <v>0</v>
      </c>
      <c r="E150" s="59">
        <f t="shared" si="16"/>
        <v>0</v>
      </c>
      <c r="F150" s="59">
        <f t="shared" si="17"/>
        <v>0</v>
      </c>
      <c r="G150" s="58">
        <f t="shared" si="18"/>
        <v>0</v>
      </c>
    </row>
    <row r="151" spans="1:7" ht="15" customHeight="1" x14ac:dyDescent="0.45">
      <c r="A151" s="56">
        <f t="shared" si="19"/>
        <v>137</v>
      </c>
      <c r="B151" s="57">
        <f t="shared" si="14"/>
        <v>50345</v>
      </c>
      <c r="C151" s="58">
        <f t="shared" si="20"/>
        <v>0</v>
      </c>
      <c r="D151" s="59">
        <f t="shared" si="15"/>
        <v>0</v>
      </c>
      <c r="E151" s="59">
        <f t="shared" si="16"/>
        <v>0</v>
      </c>
      <c r="F151" s="59">
        <f t="shared" si="17"/>
        <v>0</v>
      </c>
      <c r="G151" s="58">
        <f t="shared" si="18"/>
        <v>0</v>
      </c>
    </row>
    <row r="152" spans="1:7" ht="15" customHeight="1" x14ac:dyDescent="0.45">
      <c r="A152" s="56">
        <f t="shared" si="19"/>
        <v>138</v>
      </c>
      <c r="B152" s="57">
        <f t="shared" si="14"/>
        <v>50375</v>
      </c>
      <c r="C152" s="58">
        <f t="shared" si="20"/>
        <v>0</v>
      </c>
      <c r="D152" s="59">
        <f t="shared" si="15"/>
        <v>0</v>
      </c>
      <c r="E152" s="59">
        <f t="shared" si="16"/>
        <v>0</v>
      </c>
      <c r="F152" s="59">
        <f t="shared" si="17"/>
        <v>0</v>
      </c>
      <c r="G152" s="58">
        <f t="shared" si="18"/>
        <v>0</v>
      </c>
    </row>
    <row r="153" spans="1:7" ht="15" customHeight="1" x14ac:dyDescent="0.45">
      <c r="A153" s="56">
        <f t="shared" si="19"/>
        <v>139</v>
      </c>
      <c r="B153" s="57">
        <f t="shared" si="14"/>
        <v>50406</v>
      </c>
      <c r="C153" s="58">
        <f t="shared" si="20"/>
        <v>0</v>
      </c>
      <c r="D153" s="59">
        <f t="shared" si="15"/>
        <v>0</v>
      </c>
      <c r="E153" s="59">
        <f t="shared" si="16"/>
        <v>0</v>
      </c>
      <c r="F153" s="59">
        <f t="shared" si="17"/>
        <v>0</v>
      </c>
      <c r="G153" s="58">
        <f t="shared" si="18"/>
        <v>0</v>
      </c>
    </row>
    <row r="154" spans="1:7" ht="15" customHeight="1" x14ac:dyDescent="0.45">
      <c r="A154" s="56">
        <f t="shared" si="19"/>
        <v>140</v>
      </c>
      <c r="B154" s="57">
        <f t="shared" si="14"/>
        <v>50437</v>
      </c>
      <c r="C154" s="58">
        <f t="shared" si="20"/>
        <v>0</v>
      </c>
      <c r="D154" s="59">
        <f t="shared" si="15"/>
        <v>0</v>
      </c>
      <c r="E154" s="59">
        <f t="shared" si="16"/>
        <v>0</v>
      </c>
      <c r="F154" s="59">
        <f t="shared" si="17"/>
        <v>0</v>
      </c>
      <c r="G154" s="58">
        <f t="shared" si="18"/>
        <v>0</v>
      </c>
    </row>
    <row r="155" spans="1:7" ht="15" customHeight="1" x14ac:dyDescent="0.45">
      <c r="A155" s="56">
        <f t="shared" si="19"/>
        <v>141</v>
      </c>
      <c r="B155" s="57">
        <f t="shared" si="14"/>
        <v>50465</v>
      </c>
      <c r="C155" s="58">
        <f t="shared" si="20"/>
        <v>0</v>
      </c>
      <c r="D155" s="59">
        <f t="shared" si="15"/>
        <v>0</v>
      </c>
      <c r="E155" s="59">
        <f t="shared" si="16"/>
        <v>0</v>
      </c>
      <c r="F155" s="59">
        <f t="shared" si="17"/>
        <v>0</v>
      </c>
      <c r="G155" s="58">
        <f t="shared" si="18"/>
        <v>0</v>
      </c>
    </row>
    <row r="156" spans="1:7" ht="15" customHeight="1" x14ac:dyDescent="0.45">
      <c r="A156" s="56">
        <f t="shared" si="19"/>
        <v>142</v>
      </c>
      <c r="B156" s="57">
        <f t="shared" si="14"/>
        <v>50496</v>
      </c>
      <c r="C156" s="58">
        <f t="shared" si="20"/>
        <v>0</v>
      </c>
      <c r="D156" s="59">
        <f t="shared" si="15"/>
        <v>0</v>
      </c>
      <c r="E156" s="59">
        <f t="shared" si="16"/>
        <v>0</v>
      </c>
      <c r="F156" s="59">
        <f t="shared" si="17"/>
        <v>0</v>
      </c>
      <c r="G156" s="58">
        <f t="shared" si="18"/>
        <v>0</v>
      </c>
    </row>
    <row r="157" spans="1:7" ht="15" customHeight="1" x14ac:dyDescent="0.45">
      <c r="A157" s="56">
        <f t="shared" si="19"/>
        <v>143</v>
      </c>
      <c r="B157" s="57">
        <f t="shared" si="14"/>
        <v>50526</v>
      </c>
      <c r="C157" s="58">
        <f t="shared" si="20"/>
        <v>0</v>
      </c>
      <c r="D157" s="59">
        <f t="shared" si="15"/>
        <v>0</v>
      </c>
      <c r="E157" s="59">
        <f t="shared" si="16"/>
        <v>0</v>
      </c>
      <c r="F157" s="59">
        <f t="shared" si="17"/>
        <v>0</v>
      </c>
      <c r="G157" s="58">
        <f t="shared" si="18"/>
        <v>0</v>
      </c>
    </row>
    <row r="158" spans="1:7" ht="15" customHeight="1" x14ac:dyDescent="0.45">
      <c r="A158" s="56">
        <f t="shared" si="19"/>
        <v>144</v>
      </c>
      <c r="B158" s="57">
        <f t="shared" si="14"/>
        <v>50557</v>
      </c>
      <c r="C158" s="58">
        <f t="shared" si="20"/>
        <v>0</v>
      </c>
      <c r="D158" s="59">
        <f t="shared" si="15"/>
        <v>0</v>
      </c>
      <c r="E158" s="59">
        <f t="shared" si="16"/>
        <v>0</v>
      </c>
      <c r="F158" s="59">
        <f t="shared" si="17"/>
        <v>0</v>
      </c>
      <c r="G158" s="58">
        <f t="shared" si="18"/>
        <v>0</v>
      </c>
    </row>
    <row r="159" spans="1:7" ht="15" customHeight="1" x14ac:dyDescent="0.45">
      <c r="A159" s="56">
        <f t="shared" si="19"/>
        <v>145</v>
      </c>
      <c r="B159" s="57">
        <f t="shared" si="14"/>
        <v>50587</v>
      </c>
      <c r="C159" s="58">
        <f t="shared" si="20"/>
        <v>0</v>
      </c>
      <c r="D159" s="59">
        <f t="shared" si="15"/>
        <v>0</v>
      </c>
      <c r="E159" s="59">
        <f t="shared" si="16"/>
        <v>0</v>
      </c>
      <c r="F159" s="59">
        <f t="shared" si="17"/>
        <v>0</v>
      </c>
      <c r="G159" s="58">
        <f t="shared" si="18"/>
        <v>0</v>
      </c>
    </row>
    <row r="160" spans="1:7" ht="15" customHeight="1" x14ac:dyDescent="0.45">
      <c r="A160" s="56">
        <f t="shared" si="19"/>
        <v>146</v>
      </c>
      <c r="B160" s="57">
        <f t="shared" si="14"/>
        <v>50618</v>
      </c>
      <c r="C160" s="58">
        <f t="shared" si="20"/>
        <v>0</v>
      </c>
      <c r="D160" s="59">
        <f t="shared" si="15"/>
        <v>0</v>
      </c>
      <c r="E160" s="59">
        <f t="shared" si="16"/>
        <v>0</v>
      </c>
      <c r="F160" s="59">
        <f t="shared" si="17"/>
        <v>0</v>
      </c>
      <c r="G160" s="58">
        <f t="shared" si="18"/>
        <v>0</v>
      </c>
    </row>
    <row r="161" spans="1:7" ht="15" customHeight="1" x14ac:dyDescent="0.45">
      <c r="A161" s="56">
        <f t="shared" si="19"/>
        <v>147</v>
      </c>
      <c r="B161" s="57">
        <f t="shared" si="14"/>
        <v>50649</v>
      </c>
      <c r="C161" s="58">
        <f t="shared" si="20"/>
        <v>0</v>
      </c>
      <c r="D161" s="59">
        <f t="shared" si="15"/>
        <v>0</v>
      </c>
      <c r="E161" s="59">
        <f t="shared" si="16"/>
        <v>0</v>
      </c>
      <c r="F161" s="59">
        <f t="shared" si="17"/>
        <v>0</v>
      </c>
      <c r="G161" s="58">
        <f t="shared" si="18"/>
        <v>0</v>
      </c>
    </row>
    <row r="162" spans="1:7" ht="15" customHeight="1" x14ac:dyDescent="0.45">
      <c r="A162" s="56">
        <f t="shared" si="19"/>
        <v>148</v>
      </c>
      <c r="B162" s="57">
        <f t="shared" si="14"/>
        <v>50679</v>
      </c>
      <c r="C162" s="58">
        <f t="shared" si="20"/>
        <v>0</v>
      </c>
      <c r="D162" s="59">
        <f t="shared" si="15"/>
        <v>0</v>
      </c>
      <c r="E162" s="59">
        <f t="shared" si="16"/>
        <v>0</v>
      </c>
      <c r="F162" s="59">
        <f t="shared" si="17"/>
        <v>0</v>
      </c>
      <c r="G162" s="58">
        <f t="shared" si="18"/>
        <v>0</v>
      </c>
    </row>
    <row r="163" spans="1:7" ht="15" customHeight="1" x14ac:dyDescent="0.45">
      <c r="A163" s="56">
        <f t="shared" si="19"/>
        <v>149</v>
      </c>
      <c r="B163" s="57">
        <f t="shared" si="14"/>
        <v>50710</v>
      </c>
      <c r="C163" s="58">
        <f t="shared" si="20"/>
        <v>0</v>
      </c>
      <c r="D163" s="59">
        <f t="shared" si="15"/>
        <v>0</v>
      </c>
      <c r="E163" s="59">
        <f t="shared" si="16"/>
        <v>0</v>
      </c>
      <c r="F163" s="59">
        <f t="shared" si="17"/>
        <v>0</v>
      </c>
      <c r="G163" s="58">
        <f t="shared" si="18"/>
        <v>0</v>
      </c>
    </row>
    <row r="164" spans="1:7" ht="15" customHeight="1" x14ac:dyDescent="0.45">
      <c r="A164" s="56">
        <f t="shared" si="19"/>
        <v>150</v>
      </c>
      <c r="B164" s="57">
        <f t="shared" si="14"/>
        <v>50740</v>
      </c>
      <c r="C164" s="58">
        <f t="shared" si="20"/>
        <v>0</v>
      </c>
      <c r="D164" s="59">
        <f t="shared" si="15"/>
        <v>0</v>
      </c>
      <c r="E164" s="59">
        <f t="shared" si="16"/>
        <v>0</v>
      </c>
      <c r="F164" s="59">
        <f t="shared" si="17"/>
        <v>0</v>
      </c>
      <c r="G164" s="58">
        <f t="shared" si="18"/>
        <v>0</v>
      </c>
    </row>
    <row r="165" spans="1:7" ht="15" customHeight="1" x14ac:dyDescent="0.45">
      <c r="A165" s="56">
        <f t="shared" si="19"/>
        <v>151</v>
      </c>
      <c r="B165" s="57">
        <f t="shared" si="14"/>
        <v>50771</v>
      </c>
      <c r="C165" s="58">
        <f t="shared" si="20"/>
        <v>0</v>
      </c>
      <c r="D165" s="59">
        <f t="shared" si="15"/>
        <v>0</v>
      </c>
      <c r="E165" s="59">
        <f t="shared" si="16"/>
        <v>0</v>
      </c>
      <c r="F165" s="59">
        <f t="shared" si="17"/>
        <v>0</v>
      </c>
      <c r="G165" s="58">
        <f t="shared" si="18"/>
        <v>0</v>
      </c>
    </row>
    <row r="166" spans="1:7" ht="15" customHeight="1" x14ac:dyDescent="0.45">
      <c r="A166" s="56">
        <f t="shared" si="19"/>
        <v>152</v>
      </c>
      <c r="B166" s="57">
        <f t="shared" si="14"/>
        <v>50802</v>
      </c>
      <c r="C166" s="58">
        <f t="shared" si="20"/>
        <v>0</v>
      </c>
      <c r="D166" s="59">
        <f t="shared" si="15"/>
        <v>0</v>
      </c>
      <c r="E166" s="59">
        <f t="shared" si="16"/>
        <v>0</v>
      </c>
      <c r="F166" s="59">
        <f t="shared" si="17"/>
        <v>0</v>
      </c>
      <c r="G166" s="58">
        <f t="shared" si="18"/>
        <v>0</v>
      </c>
    </row>
    <row r="167" spans="1:7" ht="15" customHeight="1" x14ac:dyDescent="0.45">
      <c r="A167" s="56">
        <f t="shared" si="19"/>
        <v>153</v>
      </c>
      <c r="B167" s="57">
        <f t="shared" si="14"/>
        <v>50830</v>
      </c>
      <c r="C167" s="58">
        <f t="shared" si="20"/>
        <v>0</v>
      </c>
      <c r="D167" s="59">
        <f t="shared" si="15"/>
        <v>0</v>
      </c>
      <c r="E167" s="59">
        <f t="shared" si="16"/>
        <v>0</v>
      </c>
      <c r="F167" s="59">
        <f t="shared" si="17"/>
        <v>0</v>
      </c>
      <c r="G167" s="58">
        <f t="shared" si="18"/>
        <v>0</v>
      </c>
    </row>
    <row r="168" spans="1:7" ht="15" customHeight="1" x14ac:dyDescent="0.45">
      <c r="A168" s="56">
        <f t="shared" si="19"/>
        <v>154</v>
      </c>
      <c r="B168" s="57">
        <f t="shared" si="14"/>
        <v>50861</v>
      </c>
      <c r="C168" s="58">
        <f t="shared" si="20"/>
        <v>0</v>
      </c>
      <c r="D168" s="59">
        <f t="shared" si="15"/>
        <v>0</v>
      </c>
      <c r="E168" s="59">
        <f t="shared" si="16"/>
        <v>0</v>
      </c>
      <c r="F168" s="59">
        <f t="shared" si="17"/>
        <v>0</v>
      </c>
      <c r="G168" s="58">
        <f t="shared" si="18"/>
        <v>0</v>
      </c>
    </row>
    <row r="169" spans="1:7" ht="15" customHeight="1" x14ac:dyDescent="0.45">
      <c r="A169" s="56">
        <f t="shared" si="19"/>
        <v>155</v>
      </c>
      <c r="B169" s="57">
        <f t="shared" si="14"/>
        <v>50891</v>
      </c>
      <c r="C169" s="58">
        <f t="shared" si="20"/>
        <v>0</v>
      </c>
      <c r="D169" s="59">
        <f t="shared" si="15"/>
        <v>0</v>
      </c>
      <c r="E169" s="59">
        <f t="shared" si="16"/>
        <v>0</v>
      </c>
      <c r="F169" s="59">
        <f t="shared" si="17"/>
        <v>0</v>
      </c>
      <c r="G169" s="58">
        <f t="shared" si="18"/>
        <v>0</v>
      </c>
    </row>
    <row r="170" spans="1:7" ht="15" customHeight="1" x14ac:dyDescent="0.45">
      <c r="A170" s="56">
        <f t="shared" si="19"/>
        <v>156</v>
      </c>
      <c r="B170" s="57">
        <f t="shared" si="14"/>
        <v>50922</v>
      </c>
      <c r="C170" s="58">
        <f t="shared" si="20"/>
        <v>0</v>
      </c>
      <c r="D170" s="59">
        <f t="shared" si="15"/>
        <v>0</v>
      </c>
      <c r="E170" s="59">
        <f t="shared" si="16"/>
        <v>0</v>
      </c>
      <c r="F170" s="59">
        <f t="shared" si="17"/>
        <v>0</v>
      </c>
      <c r="G170" s="58">
        <f t="shared" si="18"/>
        <v>0</v>
      </c>
    </row>
    <row r="171" spans="1:7" ht="15" customHeight="1" x14ac:dyDescent="0.45">
      <c r="A171" s="56">
        <f t="shared" si="19"/>
        <v>157</v>
      </c>
      <c r="B171" s="57">
        <f t="shared" si="14"/>
        <v>50952</v>
      </c>
      <c r="C171" s="58">
        <f t="shared" si="20"/>
        <v>0</v>
      </c>
      <c r="D171" s="59">
        <f t="shared" si="15"/>
        <v>0</v>
      </c>
      <c r="E171" s="59">
        <f t="shared" si="16"/>
        <v>0</v>
      </c>
      <c r="F171" s="59">
        <f t="shared" si="17"/>
        <v>0</v>
      </c>
      <c r="G171" s="58">
        <f t="shared" si="18"/>
        <v>0</v>
      </c>
    </row>
    <row r="172" spans="1:7" ht="15" customHeight="1" x14ac:dyDescent="0.45">
      <c r="A172" s="56">
        <f t="shared" si="19"/>
        <v>158</v>
      </c>
      <c r="B172" s="57">
        <f t="shared" si="14"/>
        <v>50983</v>
      </c>
      <c r="C172" s="58">
        <f t="shared" si="20"/>
        <v>0</v>
      </c>
      <c r="D172" s="59">
        <f t="shared" si="15"/>
        <v>0</v>
      </c>
      <c r="E172" s="59">
        <f t="shared" si="16"/>
        <v>0</v>
      </c>
      <c r="F172" s="59">
        <f t="shared" si="17"/>
        <v>0</v>
      </c>
      <c r="G172" s="58">
        <f t="shared" si="18"/>
        <v>0</v>
      </c>
    </row>
    <row r="173" spans="1:7" ht="15" customHeight="1" x14ac:dyDescent="0.45">
      <c r="A173" s="56">
        <f t="shared" si="19"/>
        <v>159</v>
      </c>
      <c r="B173" s="57">
        <f t="shared" si="14"/>
        <v>51014</v>
      </c>
      <c r="C173" s="58">
        <f t="shared" si="20"/>
        <v>0</v>
      </c>
      <c r="D173" s="59">
        <f t="shared" si="15"/>
        <v>0</v>
      </c>
      <c r="E173" s="59">
        <f t="shared" si="16"/>
        <v>0</v>
      </c>
      <c r="F173" s="59">
        <f t="shared" si="17"/>
        <v>0</v>
      </c>
      <c r="G173" s="58">
        <f t="shared" si="18"/>
        <v>0</v>
      </c>
    </row>
    <row r="174" spans="1:7" ht="15" customHeight="1" x14ac:dyDescent="0.45">
      <c r="A174" s="56">
        <f t="shared" si="19"/>
        <v>160</v>
      </c>
      <c r="B174" s="57">
        <f t="shared" si="14"/>
        <v>51044</v>
      </c>
      <c r="C174" s="58">
        <f t="shared" si="20"/>
        <v>0</v>
      </c>
      <c r="D174" s="59">
        <f t="shared" si="15"/>
        <v>0</v>
      </c>
      <c r="E174" s="59">
        <f t="shared" si="16"/>
        <v>0</v>
      </c>
      <c r="F174" s="59">
        <f t="shared" si="17"/>
        <v>0</v>
      </c>
      <c r="G174" s="58">
        <f t="shared" si="18"/>
        <v>0</v>
      </c>
    </row>
    <row r="175" spans="1:7" ht="15" customHeight="1" x14ac:dyDescent="0.45">
      <c r="A175" s="56">
        <f t="shared" si="19"/>
        <v>161</v>
      </c>
      <c r="B175" s="57">
        <f t="shared" si="14"/>
        <v>51075</v>
      </c>
      <c r="C175" s="58">
        <f t="shared" si="20"/>
        <v>0</v>
      </c>
      <c r="D175" s="59">
        <f t="shared" si="15"/>
        <v>0</v>
      </c>
      <c r="E175" s="59">
        <f t="shared" si="16"/>
        <v>0</v>
      </c>
      <c r="F175" s="59">
        <f t="shared" si="17"/>
        <v>0</v>
      </c>
      <c r="G175" s="58">
        <f t="shared" si="18"/>
        <v>0</v>
      </c>
    </row>
    <row r="176" spans="1:7" ht="15" customHeight="1" x14ac:dyDescent="0.45">
      <c r="A176" s="56">
        <f t="shared" si="19"/>
        <v>162</v>
      </c>
      <c r="B176" s="57">
        <f t="shared" si="14"/>
        <v>51105</v>
      </c>
      <c r="C176" s="58">
        <f t="shared" si="20"/>
        <v>0</v>
      </c>
      <c r="D176" s="59">
        <f t="shared" si="15"/>
        <v>0</v>
      </c>
      <c r="E176" s="59">
        <f t="shared" si="16"/>
        <v>0</v>
      </c>
      <c r="F176" s="59">
        <f t="shared" si="17"/>
        <v>0</v>
      </c>
      <c r="G176" s="58">
        <f t="shared" si="18"/>
        <v>0</v>
      </c>
    </row>
    <row r="177" spans="1:7" ht="15" customHeight="1" x14ac:dyDescent="0.45">
      <c r="A177" s="56">
        <f t="shared" si="19"/>
        <v>163</v>
      </c>
      <c r="B177" s="57">
        <f t="shared" si="14"/>
        <v>51136</v>
      </c>
      <c r="C177" s="58">
        <f t="shared" si="20"/>
        <v>0</v>
      </c>
      <c r="D177" s="59">
        <f t="shared" si="15"/>
        <v>0</v>
      </c>
      <c r="E177" s="59">
        <f t="shared" si="16"/>
        <v>0</v>
      </c>
      <c r="F177" s="59">
        <f t="shared" si="17"/>
        <v>0</v>
      </c>
      <c r="G177" s="58">
        <f t="shared" si="18"/>
        <v>0</v>
      </c>
    </row>
    <row r="178" spans="1:7" ht="15" customHeight="1" x14ac:dyDescent="0.45">
      <c r="A178" s="56">
        <f t="shared" si="19"/>
        <v>164</v>
      </c>
      <c r="B178" s="57">
        <f t="shared" si="14"/>
        <v>51167</v>
      </c>
      <c r="C178" s="58">
        <f t="shared" si="20"/>
        <v>0</v>
      </c>
      <c r="D178" s="59">
        <f t="shared" si="15"/>
        <v>0</v>
      </c>
      <c r="E178" s="59">
        <f t="shared" si="16"/>
        <v>0</v>
      </c>
      <c r="F178" s="59">
        <f t="shared" si="17"/>
        <v>0</v>
      </c>
      <c r="G178" s="58">
        <f t="shared" si="18"/>
        <v>0</v>
      </c>
    </row>
    <row r="179" spans="1:7" ht="15" customHeight="1" x14ac:dyDescent="0.45">
      <c r="A179" s="56">
        <f t="shared" si="19"/>
        <v>165</v>
      </c>
      <c r="B179" s="57">
        <f t="shared" si="14"/>
        <v>51196</v>
      </c>
      <c r="C179" s="58">
        <f t="shared" si="20"/>
        <v>0</v>
      </c>
      <c r="D179" s="59">
        <f t="shared" si="15"/>
        <v>0</v>
      </c>
      <c r="E179" s="59">
        <f t="shared" si="16"/>
        <v>0</v>
      </c>
      <c r="F179" s="59">
        <f t="shared" si="17"/>
        <v>0</v>
      </c>
      <c r="G179" s="58">
        <f t="shared" si="18"/>
        <v>0</v>
      </c>
    </row>
    <row r="180" spans="1:7" ht="15" customHeight="1" x14ac:dyDescent="0.45">
      <c r="A180" s="56">
        <f t="shared" si="19"/>
        <v>166</v>
      </c>
      <c r="B180" s="57">
        <f t="shared" si="14"/>
        <v>51227</v>
      </c>
      <c r="C180" s="58">
        <f t="shared" si="20"/>
        <v>0</v>
      </c>
      <c r="D180" s="59">
        <f t="shared" si="15"/>
        <v>0</v>
      </c>
      <c r="E180" s="59">
        <f t="shared" si="16"/>
        <v>0</v>
      </c>
      <c r="F180" s="59">
        <f t="shared" si="17"/>
        <v>0</v>
      </c>
      <c r="G180" s="58">
        <f t="shared" si="18"/>
        <v>0</v>
      </c>
    </row>
    <row r="181" spans="1:7" ht="15" customHeight="1" x14ac:dyDescent="0.45">
      <c r="A181" s="56">
        <f t="shared" si="19"/>
        <v>167</v>
      </c>
      <c r="B181" s="57">
        <f t="shared" si="14"/>
        <v>51257</v>
      </c>
      <c r="C181" s="58">
        <f t="shared" si="20"/>
        <v>0</v>
      </c>
      <c r="D181" s="59">
        <f t="shared" si="15"/>
        <v>0</v>
      </c>
      <c r="E181" s="59">
        <f t="shared" si="16"/>
        <v>0</v>
      </c>
      <c r="F181" s="59">
        <f t="shared" si="17"/>
        <v>0</v>
      </c>
      <c r="G181" s="58">
        <f t="shared" si="18"/>
        <v>0</v>
      </c>
    </row>
    <row r="182" spans="1:7" ht="15" customHeight="1" x14ac:dyDescent="0.45">
      <c r="A182" s="56">
        <f t="shared" si="19"/>
        <v>168</v>
      </c>
      <c r="B182" s="57">
        <f t="shared" si="14"/>
        <v>51288</v>
      </c>
      <c r="C182" s="58">
        <f t="shared" si="20"/>
        <v>0</v>
      </c>
      <c r="D182" s="59">
        <f t="shared" si="15"/>
        <v>0</v>
      </c>
      <c r="E182" s="59">
        <f t="shared" si="16"/>
        <v>0</v>
      </c>
      <c r="F182" s="59">
        <f t="shared" si="17"/>
        <v>0</v>
      </c>
      <c r="G182" s="58">
        <f t="shared" si="18"/>
        <v>0</v>
      </c>
    </row>
    <row r="183" spans="1:7" ht="15" customHeight="1" x14ac:dyDescent="0.45">
      <c r="A183" s="56">
        <f t="shared" si="19"/>
        <v>169</v>
      </c>
      <c r="B183" s="57">
        <f t="shared" si="14"/>
        <v>51318</v>
      </c>
      <c r="C183" s="58">
        <f t="shared" si="20"/>
        <v>0</v>
      </c>
      <c r="D183" s="59">
        <f t="shared" si="15"/>
        <v>0</v>
      </c>
      <c r="E183" s="59">
        <f t="shared" si="16"/>
        <v>0</v>
      </c>
      <c r="F183" s="59">
        <f t="shared" si="17"/>
        <v>0</v>
      </c>
      <c r="G183" s="58">
        <f t="shared" si="18"/>
        <v>0</v>
      </c>
    </row>
    <row r="184" spans="1:7" ht="15" customHeight="1" x14ac:dyDescent="0.45">
      <c r="A184" s="56">
        <f t="shared" si="19"/>
        <v>170</v>
      </c>
      <c r="B184" s="57">
        <f t="shared" si="14"/>
        <v>51349</v>
      </c>
      <c r="C184" s="58">
        <f t="shared" si="20"/>
        <v>0</v>
      </c>
      <c r="D184" s="59">
        <f t="shared" si="15"/>
        <v>0</v>
      </c>
      <c r="E184" s="59">
        <f t="shared" si="16"/>
        <v>0</v>
      </c>
      <c r="F184" s="59">
        <f t="shared" si="17"/>
        <v>0</v>
      </c>
      <c r="G184" s="58">
        <f t="shared" si="18"/>
        <v>0</v>
      </c>
    </row>
    <row r="185" spans="1:7" ht="15" customHeight="1" x14ac:dyDescent="0.45">
      <c r="A185" s="56">
        <f t="shared" si="19"/>
        <v>171</v>
      </c>
      <c r="B185" s="57">
        <f t="shared" si="14"/>
        <v>51380</v>
      </c>
      <c r="C185" s="58">
        <f t="shared" si="20"/>
        <v>0</v>
      </c>
      <c r="D185" s="59">
        <f t="shared" si="15"/>
        <v>0</v>
      </c>
      <c r="E185" s="59">
        <f t="shared" si="16"/>
        <v>0</v>
      </c>
      <c r="F185" s="59">
        <f t="shared" si="17"/>
        <v>0</v>
      </c>
      <c r="G185" s="58">
        <f t="shared" si="18"/>
        <v>0</v>
      </c>
    </row>
    <row r="186" spans="1:7" ht="15" customHeight="1" x14ac:dyDescent="0.45">
      <c r="A186" s="56">
        <f t="shared" si="19"/>
        <v>172</v>
      </c>
      <c r="B186" s="57">
        <f t="shared" si="14"/>
        <v>51410</v>
      </c>
      <c r="C186" s="58">
        <f t="shared" si="20"/>
        <v>0</v>
      </c>
      <c r="D186" s="59">
        <f t="shared" si="15"/>
        <v>0</v>
      </c>
      <c r="E186" s="59">
        <f t="shared" si="16"/>
        <v>0</v>
      </c>
      <c r="F186" s="59">
        <f t="shared" si="17"/>
        <v>0</v>
      </c>
      <c r="G186" s="58">
        <f t="shared" si="18"/>
        <v>0</v>
      </c>
    </row>
    <row r="187" spans="1:7" ht="15" customHeight="1" x14ac:dyDescent="0.45">
      <c r="A187" s="56">
        <f t="shared" si="19"/>
        <v>173</v>
      </c>
      <c r="B187" s="57">
        <f t="shared" si="14"/>
        <v>51441</v>
      </c>
      <c r="C187" s="58">
        <f t="shared" si="20"/>
        <v>0</v>
      </c>
      <c r="D187" s="59">
        <f t="shared" si="15"/>
        <v>0</v>
      </c>
      <c r="E187" s="59">
        <f t="shared" si="16"/>
        <v>0</v>
      </c>
      <c r="F187" s="59">
        <f t="shared" si="17"/>
        <v>0</v>
      </c>
      <c r="G187" s="58">
        <f t="shared" si="18"/>
        <v>0</v>
      </c>
    </row>
    <row r="188" spans="1:7" ht="15" customHeight="1" x14ac:dyDescent="0.45">
      <c r="A188" s="56">
        <f t="shared" si="19"/>
        <v>174</v>
      </c>
      <c r="B188" s="57">
        <f t="shared" si="14"/>
        <v>51471</v>
      </c>
      <c r="C188" s="58">
        <f t="shared" si="20"/>
        <v>0</v>
      </c>
      <c r="D188" s="59">
        <f t="shared" si="15"/>
        <v>0</v>
      </c>
      <c r="E188" s="59">
        <f t="shared" si="16"/>
        <v>0</v>
      </c>
      <c r="F188" s="59">
        <f t="shared" si="17"/>
        <v>0</v>
      </c>
      <c r="G188" s="58">
        <f t="shared" si="18"/>
        <v>0</v>
      </c>
    </row>
    <row r="189" spans="1:7" ht="15" customHeight="1" x14ac:dyDescent="0.45">
      <c r="A189" s="56">
        <f t="shared" si="19"/>
        <v>175</v>
      </c>
      <c r="B189" s="57">
        <f t="shared" si="14"/>
        <v>51502</v>
      </c>
      <c r="C189" s="58">
        <f t="shared" si="20"/>
        <v>0</v>
      </c>
      <c r="D189" s="59">
        <f t="shared" si="15"/>
        <v>0</v>
      </c>
      <c r="E189" s="59">
        <f t="shared" si="16"/>
        <v>0</v>
      </c>
      <c r="F189" s="59">
        <f t="shared" si="17"/>
        <v>0</v>
      </c>
      <c r="G189" s="58">
        <f t="shared" si="18"/>
        <v>0</v>
      </c>
    </row>
    <row r="190" spans="1:7" ht="15" customHeight="1" x14ac:dyDescent="0.45">
      <c r="A190" s="56">
        <f t="shared" si="19"/>
        <v>176</v>
      </c>
      <c r="B190" s="57">
        <f t="shared" si="14"/>
        <v>51533</v>
      </c>
      <c r="C190" s="58">
        <f t="shared" si="20"/>
        <v>0</v>
      </c>
      <c r="D190" s="59">
        <f t="shared" si="15"/>
        <v>0</v>
      </c>
      <c r="E190" s="59">
        <f t="shared" si="16"/>
        <v>0</v>
      </c>
      <c r="F190" s="59">
        <f t="shared" si="17"/>
        <v>0</v>
      </c>
      <c r="G190" s="58">
        <f t="shared" si="18"/>
        <v>0</v>
      </c>
    </row>
    <row r="191" spans="1:7" ht="15" customHeight="1" x14ac:dyDescent="0.45">
      <c r="A191" s="56">
        <f t="shared" si="19"/>
        <v>177</v>
      </c>
      <c r="B191" s="57">
        <f t="shared" si="14"/>
        <v>51561</v>
      </c>
      <c r="C191" s="58">
        <f t="shared" si="20"/>
        <v>0</v>
      </c>
      <c r="D191" s="59">
        <f t="shared" si="15"/>
        <v>0</v>
      </c>
      <c r="E191" s="59">
        <f t="shared" si="16"/>
        <v>0</v>
      </c>
      <c r="F191" s="59">
        <f t="shared" si="17"/>
        <v>0</v>
      </c>
      <c r="G191" s="58">
        <f t="shared" si="18"/>
        <v>0</v>
      </c>
    </row>
    <row r="192" spans="1:7" ht="15" customHeight="1" x14ac:dyDescent="0.45">
      <c r="A192" s="56">
        <f t="shared" si="19"/>
        <v>178</v>
      </c>
      <c r="B192" s="57">
        <f t="shared" si="14"/>
        <v>51592</v>
      </c>
      <c r="C192" s="58">
        <f t="shared" si="20"/>
        <v>0</v>
      </c>
      <c r="D192" s="59">
        <f t="shared" si="15"/>
        <v>0</v>
      </c>
      <c r="E192" s="59">
        <f t="shared" si="16"/>
        <v>0</v>
      </c>
      <c r="F192" s="59">
        <f t="shared" si="17"/>
        <v>0</v>
      </c>
      <c r="G192" s="58">
        <f t="shared" si="18"/>
        <v>0</v>
      </c>
    </row>
    <row r="193" spans="1:7" ht="15" customHeight="1" x14ac:dyDescent="0.45">
      <c r="A193" s="56">
        <f t="shared" si="19"/>
        <v>179</v>
      </c>
      <c r="B193" s="57">
        <f t="shared" si="14"/>
        <v>51622</v>
      </c>
      <c r="C193" s="58">
        <f t="shared" si="20"/>
        <v>0</v>
      </c>
      <c r="D193" s="59">
        <f t="shared" si="15"/>
        <v>0</v>
      </c>
      <c r="E193" s="59">
        <f t="shared" si="16"/>
        <v>0</v>
      </c>
      <c r="F193" s="59">
        <f t="shared" si="17"/>
        <v>0</v>
      </c>
      <c r="G193" s="58">
        <f t="shared" si="18"/>
        <v>0</v>
      </c>
    </row>
    <row r="194" spans="1:7" ht="15" customHeight="1" x14ac:dyDescent="0.45">
      <c r="A194" s="56">
        <f t="shared" si="19"/>
        <v>180</v>
      </c>
      <c r="B194" s="57">
        <f t="shared" si="14"/>
        <v>51653</v>
      </c>
      <c r="C194" s="58">
        <f t="shared" si="20"/>
        <v>0</v>
      </c>
      <c r="D194" s="59">
        <f t="shared" si="15"/>
        <v>0</v>
      </c>
      <c r="E194" s="59">
        <f t="shared" si="16"/>
        <v>0</v>
      </c>
      <c r="F194" s="59">
        <f t="shared" si="17"/>
        <v>0</v>
      </c>
      <c r="G194" s="58">
        <f t="shared" si="18"/>
        <v>0</v>
      </c>
    </row>
    <row r="195" spans="1:7" ht="15" customHeight="1" x14ac:dyDescent="0.45">
      <c r="A195" s="56">
        <f t="shared" si="19"/>
        <v>181</v>
      </c>
      <c r="B195" s="57">
        <f t="shared" si="14"/>
        <v>51683</v>
      </c>
      <c r="C195" s="58">
        <f t="shared" si="20"/>
        <v>0</v>
      </c>
      <c r="D195" s="59">
        <f t="shared" si="15"/>
        <v>0</v>
      </c>
      <c r="E195" s="59">
        <f t="shared" si="16"/>
        <v>0</v>
      </c>
      <c r="F195" s="59">
        <f t="shared" si="17"/>
        <v>0</v>
      </c>
      <c r="G195" s="58">
        <f t="shared" si="18"/>
        <v>0</v>
      </c>
    </row>
    <row r="196" spans="1:7" ht="15" customHeight="1" x14ac:dyDescent="0.45">
      <c r="A196" s="56">
        <f t="shared" si="19"/>
        <v>182</v>
      </c>
      <c r="B196" s="57">
        <f t="shared" si="14"/>
        <v>51714</v>
      </c>
      <c r="C196" s="58">
        <f t="shared" si="20"/>
        <v>0</v>
      </c>
      <c r="D196" s="59">
        <f t="shared" si="15"/>
        <v>0</v>
      </c>
      <c r="E196" s="59">
        <f t="shared" si="16"/>
        <v>0</v>
      </c>
      <c r="F196" s="59">
        <f t="shared" si="17"/>
        <v>0</v>
      </c>
      <c r="G196" s="58">
        <f t="shared" si="18"/>
        <v>0</v>
      </c>
    </row>
    <row r="197" spans="1:7" ht="15" customHeight="1" x14ac:dyDescent="0.45">
      <c r="A197" s="56">
        <f t="shared" si="19"/>
        <v>183</v>
      </c>
      <c r="B197" s="57">
        <f t="shared" si="14"/>
        <v>51745</v>
      </c>
      <c r="C197" s="58">
        <f t="shared" si="20"/>
        <v>0</v>
      </c>
      <c r="D197" s="59">
        <f t="shared" si="15"/>
        <v>0</v>
      </c>
      <c r="E197" s="59">
        <f t="shared" si="16"/>
        <v>0</v>
      </c>
      <c r="F197" s="59">
        <f t="shared" si="17"/>
        <v>0</v>
      </c>
      <c r="G197" s="58">
        <f t="shared" si="18"/>
        <v>0</v>
      </c>
    </row>
    <row r="198" spans="1:7" ht="15" customHeight="1" x14ac:dyDescent="0.45">
      <c r="A198" s="56">
        <f t="shared" si="19"/>
        <v>184</v>
      </c>
      <c r="B198" s="57">
        <f t="shared" si="14"/>
        <v>51775</v>
      </c>
      <c r="C198" s="58">
        <f t="shared" si="20"/>
        <v>0</v>
      </c>
      <c r="D198" s="59">
        <f t="shared" si="15"/>
        <v>0</v>
      </c>
      <c r="E198" s="59">
        <f t="shared" si="16"/>
        <v>0</v>
      </c>
      <c r="F198" s="59">
        <f t="shared" si="17"/>
        <v>0</v>
      </c>
      <c r="G198" s="58">
        <f t="shared" si="18"/>
        <v>0</v>
      </c>
    </row>
    <row r="199" spans="1:7" ht="15" customHeight="1" x14ac:dyDescent="0.45">
      <c r="A199" s="56">
        <f t="shared" si="19"/>
        <v>185</v>
      </c>
      <c r="B199" s="57">
        <f t="shared" si="14"/>
        <v>51806</v>
      </c>
      <c r="C199" s="58">
        <f t="shared" si="20"/>
        <v>0</v>
      </c>
      <c r="D199" s="59">
        <f t="shared" si="15"/>
        <v>0</v>
      </c>
      <c r="E199" s="59">
        <f t="shared" si="16"/>
        <v>0</v>
      </c>
      <c r="F199" s="59">
        <f t="shared" si="17"/>
        <v>0</v>
      </c>
      <c r="G199" s="58">
        <f t="shared" si="18"/>
        <v>0</v>
      </c>
    </row>
    <row r="200" spans="1:7" ht="15" customHeight="1" x14ac:dyDescent="0.45">
      <c r="A200" s="56">
        <f t="shared" si="19"/>
        <v>186</v>
      </c>
      <c r="B200" s="57">
        <f t="shared" si="14"/>
        <v>51836</v>
      </c>
      <c r="C200" s="58">
        <f t="shared" si="20"/>
        <v>0</v>
      </c>
      <c r="D200" s="59">
        <f t="shared" si="15"/>
        <v>0</v>
      </c>
      <c r="E200" s="59">
        <f t="shared" si="16"/>
        <v>0</v>
      </c>
      <c r="F200" s="59">
        <f t="shared" si="17"/>
        <v>0</v>
      </c>
      <c r="G200" s="58">
        <f t="shared" si="18"/>
        <v>0</v>
      </c>
    </row>
    <row r="201" spans="1:7" ht="15" customHeight="1" x14ac:dyDescent="0.45">
      <c r="A201" s="56">
        <f t="shared" si="19"/>
        <v>187</v>
      </c>
      <c r="B201" s="57">
        <f t="shared" si="14"/>
        <v>51867</v>
      </c>
      <c r="C201" s="58">
        <f t="shared" si="20"/>
        <v>0</v>
      </c>
      <c r="D201" s="59">
        <f t="shared" si="15"/>
        <v>0</v>
      </c>
      <c r="E201" s="59">
        <f t="shared" si="16"/>
        <v>0</v>
      </c>
      <c r="F201" s="59">
        <f t="shared" si="17"/>
        <v>0</v>
      </c>
      <c r="G201" s="58">
        <f t="shared" si="18"/>
        <v>0</v>
      </c>
    </row>
    <row r="202" spans="1:7" ht="15" customHeight="1" x14ac:dyDescent="0.45">
      <c r="A202" s="56">
        <f t="shared" si="19"/>
        <v>188</v>
      </c>
      <c r="B202" s="57">
        <f t="shared" si="14"/>
        <v>51898</v>
      </c>
      <c r="C202" s="58">
        <f t="shared" si="20"/>
        <v>0</v>
      </c>
      <c r="D202" s="59">
        <f t="shared" si="15"/>
        <v>0</v>
      </c>
      <c r="E202" s="59">
        <f t="shared" si="16"/>
        <v>0</v>
      </c>
      <c r="F202" s="59">
        <f t="shared" si="17"/>
        <v>0</v>
      </c>
      <c r="G202" s="58">
        <f t="shared" si="18"/>
        <v>0</v>
      </c>
    </row>
    <row r="203" spans="1:7" ht="15" customHeight="1" x14ac:dyDescent="0.45">
      <c r="A203" s="56">
        <f t="shared" si="19"/>
        <v>189</v>
      </c>
      <c r="B203" s="57">
        <f t="shared" si="14"/>
        <v>51926</v>
      </c>
      <c r="C203" s="58">
        <f t="shared" si="20"/>
        <v>0</v>
      </c>
      <c r="D203" s="59">
        <f t="shared" si="15"/>
        <v>0</v>
      </c>
      <c r="E203" s="59">
        <f t="shared" si="16"/>
        <v>0</v>
      </c>
      <c r="F203" s="59">
        <f t="shared" si="17"/>
        <v>0</v>
      </c>
      <c r="G203" s="58">
        <f t="shared" si="18"/>
        <v>0</v>
      </c>
    </row>
    <row r="204" spans="1:7" ht="15" customHeight="1" x14ac:dyDescent="0.45">
      <c r="A204" s="56">
        <f t="shared" si="19"/>
        <v>190</v>
      </c>
      <c r="B204" s="57">
        <f t="shared" si="14"/>
        <v>51957</v>
      </c>
      <c r="C204" s="58">
        <f t="shared" si="20"/>
        <v>0</v>
      </c>
      <c r="D204" s="59">
        <f t="shared" si="15"/>
        <v>0</v>
      </c>
      <c r="E204" s="59">
        <f t="shared" si="16"/>
        <v>0</v>
      </c>
      <c r="F204" s="59">
        <f t="shared" si="17"/>
        <v>0</v>
      </c>
      <c r="G204" s="58">
        <f t="shared" si="18"/>
        <v>0</v>
      </c>
    </row>
    <row r="205" spans="1:7" ht="15" customHeight="1" x14ac:dyDescent="0.45">
      <c r="A205" s="56">
        <f t="shared" si="19"/>
        <v>191</v>
      </c>
      <c r="B205" s="57">
        <f t="shared" si="14"/>
        <v>51987</v>
      </c>
      <c r="C205" s="58">
        <f t="shared" si="20"/>
        <v>0</v>
      </c>
      <c r="D205" s="59">
        <f t="shared" si="15"/>
        <v>0</v>
      </c>
      <c r="E205" s="59">
        <f t="shared" si="16"/>
        <v>0</v>
      </c>
      <c r="F205" s="59">
        <f t="shared" si="17"/>
        <v>0</v>
      </c>
      <c r="G205" s="58">
        <f t="shared" si="18"/>
        <v>0</v>
      </c>
    </row>
    <row r="206" spans="1:7" ht="15" customHeight="1" x14ac:dyDescent="0.45">
      <c r="A206" s="56">
        <f t="shared" si="19"/>
        <v>192</v>
      </c>
      <c r="B206" s="57">
        <f t="shared" si="14"/>
        <v>52018</v>
      </c>
      <c r="C206" s="58">
        <f t="shared" si="20"/>
        <v>0</v>
      </c>
      <c r="D206" s="59">
        <f t="shared" si="15"/>
        <v>0</v>
      </c>
      <c r="E206" s="59">
        <f t="shared" si="16"/>
        <v>0</v>
      </c>
      <c r="F206" s="59">
        <f t="shared" si="17"/>
        <v>0</v>
      </c>
      <c r="G206" s="58">
        <f t="shared" si="18"/>
        <v>0</v>
      </c>
    </row>
    <row r="207" spans="1:7" ht="15" customHeight="1" x14ac:dyDescent="0.45">
      <c r="A207" s="56">
        <f t="shared" si="19"/>
        <v>193</v>
      </c>
      <c r="B207" s="57">
        <f t="shared" ref="B207:B270" si="21">IF(A207="","",IFERROR(EDATE($B$11,A207-1),""))</f>
        <v>52048</v>
      </c>
      <c r="C207" s="58">
        <f t="shared" si="20"/>
        <v>0</v>
      </c>
      <c r="D207" s="59">
        <f t="shared" ref="D207:D270" si="22">IF(A207="","",IFERROR(IF(C207&lt;=0,0,MIN($B$7,C207+C207*$B$4/12)),0))</f>
        <v>0</v>
      </c>
      <c r="E207" s="59">
        <f t="shared" ref="E207:E270" si="23">IF(A207="","",IFERROR(IF(C207&gt;0,C207*$B$4/12,0),0))</f>
        <v>0</v>
      </c>
      <c r="F207" s="59">
        <f t="shared" ref="F207:F270" si="24">IF(A207="","",D207-E207)</f>
        <v>0</v>
      </c>
      <c r="G207" s="58">
        <f t="shared" ref="G207:G270" si="25">IF(A207="","",C207-F207)</f>
        <v>0</v>
      </c>
    </row>
    <row r="208" spans="1:7" ht="15" customHeight="1" x14ac:dyDescent="0.45">
      <c r="A208" s="56">
        <f t="shared" ref="A208:A271" si="26">IF(AND(A207&lt;&gt;"",A207&lt;$B$5*12),A207+1,"")</f>
        <v>194</v>
      </c>
      <c r="B208" s="57">
        <f t="shared" si="21"/>
        <v>52079</v>
      </c>
      <c r="C208" s="58">
        <f t="shared" ref="C208:C271" si="27">IF(A208="","",G207)</f>
        <v>0</v>
      </c>
      <c r="D208" s="59">
        <f t="shared" si="22"/>
        <v>0</v>
      </c>
      <c r="E208" s="59">
        <f t="shared" si="23"/>
        <v>0</v>
      </c>
      <c r="F208" s="59">
        <f t="shared" si="24"/>
        <v>0</v>
      </c>
      <c r="G208" s="58">
        <f t="shared" si="25"/>
        <v>0</v>
      </c>
    </row>
    <row r="209" spans="1:7" ht="15" customHeight="1" x14ac:dyDescent="0.45">
      <c r="A209" s="56">
        <f t="shared" si="26"/>
        <v>195</v>
      </c>
      <c r="B209" s="57">
        <f t="shared" si="21"/>
        <v>52110</v>
      </c>
      <c r="C209" s="58">
        <f t="shared" si="27"/>
        <v>0</v>
      </c>
      <c r="D209" s="59">
        <f t="shared" si="22"/>
        <v>0</v>
      </c>
      <c r="E209" s="59">
        <f t="shared" si="23"/>
        <v>0</v>
      </c>
      <c r="F209" s="59">
        <f t="shared" si="24"/>
        <v>0</v>
      </c>
      <c r="G209" s="58">
        <f t="shared" si="25"/>
        <v>0</v>
      </c>
    </row>
    <row r="210" spans="1:7" ht="15" customHeight="1" x14ac:dyDescent="0.45">
      <c r="A210" s="56">
        <f t="shared" si="26"/>
        <v>196</v>
      </c>
      <c r="B210" s="57">
        <f t="shared" si="21"/>
        <v>52140</v>
      </c>
      <c r="C210" s="58">
        <f t="shared" si="27"/>
        <v>0</v>
      </c>
      <c r="D210" s="59">
        <f t="shared" si="22"/>
        <v>0</v>
      </c>
      <c r="E210" s="59">
        <f t="shared" si="23"/>
        <v>0</v>
      </c>
      <c r="F210" s="59">
        <f t="shared" si="24"/>
        <v>0</v>
      </c>
      <c r="G210" s="58">
        <f t="shared" si="25"/>
        <v>0</v>
      </c>
    </row>
    <row r="211" spans="1:7" ht="15" customHeight="1" x14ac:dyDescent="0.45">
      <c r="A211" s="56">
        <f t="shared" si="26"/>
        <v>197</v>
      </c>
      <c r="B211" s="57">
        <f t="shared" si="21"/>
        <v>52171</v>
      </c>
      <c r="C211" s="58">
        <f t="shared" si="27"/>
        <v>0</v>
      </c>
      <c r="D211" s="59">
        <f t="shared" si="22"/>
        <v>0</v>
      </c>
      <c r="E211" s="59">
        <f t="shared" si="23"/>
        <v>0</v>
      </c>
      <c r="F211" s="59">
        <f t="shared" si="24"/>
        <v>0</v>
      </c>
      <c r="G211" s="58">
        <f t="shared" si="25"/>
        <v>0</v>
      </c>
    </row>
    <row r="212" spans="1:7" ht="15" customHeight="1" x14ac:dyDescent="0.45">
      <c r="A212" s="56">
        <f t="shared" si="26"/>
        <v>198</v>
      </c>
      <c r="B212" s="57">
        <f t="shared" si="21"/>
        <v>52201</v>
      </c>
      <c r="C212" s="58">
        <f t="shared" si="27"/>
        <v>0</v>
      </c>
      <c r="D212" s="59">
        <f t="shared" si="22"/>
        <v>0</v>
      </c>
      <c r="E212" s="59">
        <f t="shared" si="23"/>
        <v>0</v>
      </c>
      <c r="F212" s="59">
        <f t="shared" si="24"/>
        <v>0</v>
      </c>
      <c r="G212" s="58">
        <f t="shared" si="25"/>
        <v>0</v>
      </c>
    </row>
    <row r="213" spans="1:7" ht="15" customHeight="1" x14ac:dyDescent="0.45">
      <c r="A213" s="56">
        <f t="shared" si="26"/>
        <v>199</v>
      </c>
      <c r="B213" s="57">
        <f t="shared" si="21"/>
        <v>52232</v>
      </c>
      <c r="C213" s="58">
        <f t="shared" si="27"/>
        <v>0</v>
      </c>
      <c r="D213" s="59">
        <f t="shared" si="22"/>
        <v>0</v>
      </c>
      <c r="E213" s="59">
        <f t="shared" si="23"/>
        <v>0</v>
      </c>
      <c r="F213" s="59">
        <f t="shared" si="24"/>
        <v>0</v>
      </c>
      <c r="G213" s="58">
        <f t="shared" si="25"/>
        <v>0</v>
      </c>
    </row>
    <row r="214" spans="1:7" ht="15" customHeight="1" x14ac:dyDescent="0.45">
      <c r="A214" s="56">
        <f t="shared" si="26"/>
        <v>200</v>
      </c>
      <c r="B214" s="57">
        <f t="shared" si="21"/>
        <v>52263</v>
      </c>
      <c r="C214" s="58">
        <f t="shared" si="27"/>
        <v>0</v>
      </c>
      <c r="D214" s="59">
        <f t="shared" si="22"/>
        <v>0</v>
      </c>
      <c r="E214" s="59">
        <f t="shared" si="23"/>
        <v>0</v>
      </c>
      <c r="F214" s="59">
        <f t="shared" si="24"/>
        <v>0</v>
      </c>
      <c r="G214" s="58">
        <f t="shared" si="25"/>
        <v>0</v>
      </c>
    </row>
    <row r="215" spans="1:7" ht="15" customHeight="1" x14ac:dyDescent="0.45">
      <c r="A215" s="56">
        <f t="shared" si="26"/>
        <v>201</v>
      </c>
      <c r="B215" s="57">
        <f t="shared" si="21"/>
        <v>52291</v>
      </c>
      <c r="C215" s="58">
        <f t="shared" si="27"/>
        <v>0</v>
      </c>
      <c r="D215" s="59">
        <f t="shared" si="22"/>
        <v>0</v>
      </c>
      <c r="E215" s="59">
        <f t="shared" si="23"/>
        <v>0</v>
      </c>
      <c r="F215" s="59">
        <f t="shared" si="24"/>
        <v>0</v>
      </c>
      <c r="G215" s="58">
        <f t="shared" si="25"/>
        <v>0</v>
      </c>
    </row>
    <row r="216" spans="1:7" ht="15" customHeight="1" x14ac:dyDescent="0.45">
      <c r="A216" s="56">
        <f t="shared" si="26"/>
        <v>202</v>
      </c>
      <c r="B216" s="57">
        <f t="shared" si="21"/>
        <v>52322</v>
      </c>
      <c r="C216" s="58">
        <f t="shared" si="27"/>
        <v>0</v>
      </c>
      <c r="D216" s="59">
        <f t="shared" si="22"/>
        <v>0</v>
      </c>
      <c r="E216" s="59">
        <f t="shared" si="23"/>
        <v>0</v>
      </c>
      <c r="F216" s="59">
        <f t="shared" si="24"/>
        <v>0</v>
      </c>
      <c r="G216" s="58">
        <f t="shared" si="25"/>
        <v>0</v>
      </c>
    </row>
    <row r="217" spans="1:7" ht="15" customHeight="1" x14ac:dyDescent="0.45">
      <c r="A217" s="56">
        <f t="shared" si="26"/>
        <v>203</v>
      </c>
      <c r="B217" s="57">
        <f t="shared" si="21"/>
        <v>52352</v>
      </c>
      <c r="C217" s="58">
        <f t="shared" si="27"/>
        <v>0</v>
      </c>
      <c r="D217" s="59">
        <f t="shared" si="22"/>
        <v>0</v>
      </c>
      <c r="E217" s="59">
        <f t="shared" si="23"/>
        <v>0</v>
      </c>
      <c r="F217" s="59">
        <f t="shared" si="24"/>
        <v>0</v>
      </c>
      <c r="G217" s="58">
        <f t="shared" si="25"/>
        <v>0</v>
      </c>
    </row>
    <row r="218" spans="1:7" ht="15" customHeight="1" x14ac:dyDescent="0.45">
      <c r="A218" s="56">
        <f t="shared" si="26"/>
        <v>204</v>
      </c>
      <c r="B218" s="57">
        <f t="shared" si="21"/>
        <v>52383</v>
      </c>
      <c r="C218" s="58">
        <f t="shared" si="27"/>
        <v>0</v>
      </c>
      <c r="D218" s="59">
        <f t="shared" si="22"/>
        <v>0</v>
      </c>
      <c r="E218" s="59">
        <f t="shared" si="23"/>
        <v>0</v>
      </c>
      <c r="F218" s="59">
        <f t="shared" si="24"/>
        <v>0</v>
      </c>
      <c r="G218" s="58">
        <f t="shared" si="25"/>
        <v>0</v>
      </c>
    </row>
    <row r="219" spans="1:7" ht="15" customHeight="1" x14ac:dyDescent="0.45">
      <c r="A219" s="56">
        <f t="shared" si="26"/>
        <v>205</v>
      </c>
      <c r="B219" s="57">
        <f t="shared" si="21"/>
        <v>52413</v>
      </c>
      <c r="C219" s="58">
        <f t="shared" si="27"/>
        <v>0</v>
      </c>
      <c r="D219" s="59">
        <f t="shared" si="22"/>
        <v>0</v>
      </c>
      <c r="E219" s="59">
        <f t="shared" si="23"/>
        <v>0</v>
      </c>
      <c r="F219" s="59">
        <f t="shared" si="24"/>
        <v>0</v>
      </c>
      <c r="G219" s="58">
        <f t="shared" si="25"/>
        <v>0</v>
      </c>
    </row>
    <row r="220" spans="1:7" ht="15" customHeight="1" x14ac:dyDescent="0.45">
      <c r="A220" s="56">
        <f t="shared" si="26"/>
        <v>206</v>
      </c>
      <c r="B220" s="57">
        <f t="shared" si="21"/>
        <v>52444</v>
      </c>
      <c r="C220" s="58">
        <f t="shared" si="27"/>
        <v>0</v>
      </c>
      <c r="D220" s="59">
        <f t="shared" si="22"/>
        <v>0</v>
      </c>
      <c r="E220" s="59">
        <f t="shared" si="23"/>
        <v>0</v>
      </c>
      <c r="F220" s="59">
        <f t="shared" si="24"/>
        <v>0</v>
      </c>
      <c r="G220" s="58">
        <f t="shared" si="25"/>
        <v>0</v>
      </c>
    </row>
    <row r="221" spans="1:7" ht="15" customHeight="1" x14ac:dyDescent="0.45">
      <c r="A221" s="56">
        <f t="shared" si="26"/>
        <v>207</v>
      </c>
      <c r="B221" s="57">
        <f t="shared" si="21"/>
        <v>52475</v>
      </c>
      <c r="C221" s="58">
        <f t="shared" si="27"/>
        <v>0</v>
      </c>
      <c r="D221" s="59">
        <f t="shared" si="22"/>
        <v>0</v>
      </c>
      <c r="E221" s="59">
        <f t="shared" si="23"/>
        <v>0</v>
      </c>
      <c r="F221" s="59">
        <f t="shared" si="24"/>
        <v>0</v>
      </c>
      <c r="G221" s="58">
        <f t="shared" si="25"/>
        <v>0</v>
      </c>
    </row>
    <row r="222" spans="1:7" ht="15" customHeight="1" x14ac:dyDescent="0.45">
      <c r="A222" s="56">
        <f t="shared" si="26"/>
        <v>208</v>
      </c>
      <c r="B222" s="57">
        <f t="shared" si="21"/>
        <v>52505</v>
      </c>
      <c r="C222" s="58">
        <f t="shared" si="27"/>
        <v>0</v>
      </c>
      <c r="D222" s="59">
        <f t="shared" si="22"/>
        <v>0</v>
      </c>
      <c r="E222" s="59">
        <f t="shared" si="23"/>
        <v>0</v>
      </c>
      <c r="F222" s="59">
        <f t="shared" si="24"/>
        <v>0</v>
      </c>
      <c r="G222" s="58">
        <f t="shared" si="25"/>
        <v>0</v>
      </c>
    </row>
    <row r="223" spans="1:7" ht="15" customHeight="1" x14ac:dyDescent="0.45">
      <c r="A223" s="56">
        <f t="shared" si="26"/>
        <v>209</v>
      </c>
      <c r="B223" s="57">
        <f t="shared" si="21"/>
        <v>52536</v>
      </c>
      <c r="C223" s="58">
        <f t="shared" si="27"/>
        <v>0</v>
      </c>
      <c r="D223" s="59">
        <f t="shared" si="22"/>
        <v>0</v>
      </c>
      <c r="E223" s="59">
        <f t="shared" si="23"/>
        <v>0</v>
      </c>
      <c r="F223" s="59">
        <f t="shared" si="24"/>
        <v>0</v>
      </c>
      <c r="G223" s="58">
        <f t="shared" si="25"/>
        <v>0</v>
      </c>
    </row>
    <row r="224" spans="1:7" ht="15" customHeight="1" x14ac:dyDescent="0.45">
      <c r="A224" s="56">
        <f t="shared" si="26"/>
        <v>210</v>
      </c>
      <c r="B224" s="57">
        <f t="shared" si="21"/>
        <v>52566</v>
      </c>
      <c r="C224" s="58">
        <f t="shared" si="27"/>
        <v>0</v>
      </c>
      <c r="D224" s="59">
        <f t="shared" si="22"/>
        <v>0</v>
      </c>
      <c r="E224" s="59">
        <f t="shared" si="23"/>
        <v>0</v>
      </c>
      <c r="F224" s="59">
        <f t="shared" si="24"/>
        <v>0</v>
      </c>
      <c r="G224" s="58">
        <f t="shared" si="25"/>
        <v>0</v>
      </c>
    </row>
    <row r="225" spans="1:7" ht="15" customHeight="1" x14ac:dyDescent="0.45">
      <c r="A225" s="56">
        <f t="shared" si="26"/>
        <v>211</v>
      </c>
      <c r="B225" s="57">
        <f t="shared" si="21"/>
        <v>52597</v>
      </c>
      <c r="C225" s="58">
        <f t="shared" si="27"/>
        <v>0</v>
      </c>
      <c r="D225" s="59">
        <f t="shared" si="22"/>
        <v>0</v>
      </c>
      <c r="E225" s="59">
        <f t="shared" si="23"/>
        <v>0</v>
      </c>
      <c r="F225" s="59">
        <f t="shared" si="24"/>
        <v>0</v>
      </c>
      <c r="G225" s="58">
        <f t="shared" si="25"/>
        <v>0</v>
      </c>
    </row>
    <row r="226" spans="1:7" ht="15" customHeight="1" x14ac:dyDescent="0.45">
      <c r="A226" s="56">
        <f t="shared" si="26"/>
        <v>212</v>
      </c>
      <c r="B226" s="57">
        <f t="shared" si="21"/>
        <v>52628</v>
      </c>
      <c r="C226" s="58">
        <f t="shared" si="27"/>
        <v>0</v>
      </c>
      <c r="D226" s="59">
        <f t="shared" si="22"/>
        <v>0</v>
      </c>
      <c r="E226" s="59">
        <f t="shared" si="23"/>
        <v>0</v>
      </c>
      <c r="F226" s="59">
        <f t="shared" si="24"/>
        <v>0</v>
      </c>
      <c r="G226" s="58">
        <f t="shared" si="25"/>
        <v>0</v>
      </c>
    </row>
    <row r="227" spans="1:7" ht="15" customHeight="1" x14ac:dyDescent="0.45">
      <c r="A227" s="56">
        <f t="shared" si="26"/>
        <v>213</v>
      </c>
      <c r="B227" s="57">
        <f t="shared" si="21"/>
        <v>52657</v>
      </c>
      <c r="C227" s="58">
        <f t="shared" si="27"/>
        <v>0</v>
      </c>
      <c r="D227" s="59">
        <f t="shared" si="22"/>
        <v>0</v>
      </c>
      <c r="E227" s="59">
        <f t="shared" si="23"/>
        <v>0</v>
      </c>
      <c r="F227" s="59">
        <f t="shared" si="24"/>
        <v>0</v>
      </c>
      <c r="G227" s="58">
        <f t="shared" si="25"/>
        <v>0</v>
      </c>
    </row>
    <row r="228" spans="1:7" ht="15" customHeight="1" x14ac:dyDescent="0.45">
      <c r="A228" s="56">
        <f t="shared" si="26"/>
        <v>214</v>
      </c>
      <c r="B228" s="57">
        <f t="shared" si="21"/>
        <v>52688</v>
      </c>
      <c r="C228" s="58">
        <f t="shared" si="27"/>
        <v>0</v>
      </c>
      <c r="D228" s="59">
        <f t="shared" si="22"/>
        <v>0</v>
      </c>
      <c r="E228" s="59">
        <f t="shared" si="23"/>
        <v>0</v>
      </c>
      <c r="F228" s="59">
        <f t="shared" si="24"/>
        <v>0</v>
      </c>
      <c r="G228" s="58">
        <f t="shared" si="25"/>
        <v>0</v>
      </c>
    </row>
    <row r="229" spans="1:7" ht="15" customHeight="1" x14ac:dyDescent="0.45">
      <c r="A229" s="56">
        <f t="shared" si="26"/>
        <v>215</v>
      </c>
      <c r="B229" s="57">
        <f t="shared" si="21"/>
        <v>52718</v>
      </c>
      <c r="C229" s="58">
        <f t="shared" si="27"/>
        <v>0</v>
      </c>
      <c r="D229" s="59">
        <f t="shared" si="22"/>
        <v>0</v>
      </c>
      <c r="E229" s="59">
        <f t="shared" si="23"/>
        <v>0</v>
      </c>
      <c r="F229" s="59">
        <f t="shared" si="24"/>
        <v>0</v>
      </c>
      <c r="G229" s="58">
        <f t="shared" si="25"/>
        <v>0</v>
      </c>
    </row>
    <row r="230" spans="1:7" ht="15" customHeight="1" x14ac:dyDescent="0.45">
      <c r="A230" s="56">
        <f t="shared" si="26"/>
        <v>216</v>
      </c>
      <c r="B230" s="57">
        <f t="shared" si="21"/>
        <v>52749</v>
      </c>
      <c r="C230" s="58">
        <f t="shared" si="27"/>
        <v>0</v>
      </c>
      <c r="D230" s="59">
        <f t="shared" si="22"/>
        <v>0</v>
      </c>
      <c r="E230" s="59">
        <f t="shared" si="23"/>
        <v>0</v>
      </c>
      <c r="F230" s="59">
        <f t="shared" si="24"/>
        <v>0</v>
      </c>
      <c r="G230" s="58">
        <f t="shared" si="25"/>
        <v>0</v>
      </c>
    </row>
    <row r="231" spans="1:7" ht="15" customHeight="1" x14ac:dyDescent="0.45">
      <c r="A231" s="56">
        <f t="shared" si="26"/>
        <v>217</v>
      </c>
      <c r="B231" s="57">
        <f t="shared" si="21"/>
        <v>52779</v>
      </c>
      <c r="C231" s="58">
        <f t="shared" si="27"/>
        <v>0</v>
      </c>
      <c r="D231" s="59">
        <f t="shared" si="22"/>
        <v>0</v>
      </c>
      <c r="E231" s="59">
        <f t="shared" si="23"/>
        <v>0</v>
      </c>
      <c r="F231" s="59">
        <f t="shared" si="24"/>
        <v>0</v>
      </c>
      <c r="G231" s="58">
        <f t="shared" si="25"/>
        <v>0</v>
      </c>
    </row>
    <row r="232" spans="1:7" ht="15" customHeight="1" x14ac:dyDescent="0.45">
      <c r="A232" s="56">
        <f t="shared" si="26"/>
        <v>218</v>
      </c>
      <c r="B232" s="57">
        <f t="shared" si="21"/>
        <v>52810</v>
      </c>
      <c r="C232" s="58">
        <f t="shared" si="27"/>
        <v>0</v>
      </c>
      <c r="D232" s="59">
        <f t="shared" si="22"/>
        <v>0</v>
      </c>
      <c r="E232" s="59">
        <f t="shared" si="23"/>
        <v>0</v>
      </c>
      <c r="F232" s="59">
        <f t="shared" si="24"/>
        <v>0</v>
      </c>
      <c r="G232" s="58">
        <f t="shared" si="25"/>
        <v>0</v>
      </c>
    </row>
    <row r="233" spans="1:7" ht="15" customHeight="1" x14ac:dyDescent="0.45">
      <c r="A233" s="56">
        <f t="shared" si="26"/>
        <v>219</v>
      </c>
      <c r="B233" s="57">
        <f t="shared" si="21"/>
        <v>52841</v>
      </c>
      <c r="C233" s="58">
        <f t="shared" si="27"/>
        <v>0</v>
      </c>
      <c r="D233" s="59">
        <f t="shared" si="22"/>
        <v>0</v>
      </c>
      <c r="E233" s="59">
        <f t="shared" si="23"/>
        <v>0</v>
      </c>
      <c r="F233" s="59">
        <f t="shared" si="24"/>
        <v>0</v>
      </c>
      <c r="G233" s="58">
        <f t="shared" si="25"/>
        <v>0</v>
      </c>
    </row>
    <row r="234" spans="1:7" ht="15" customHeight="1" x14ac:dyDescent="0.45">
      <c r="A234" s="56">
        <f t="shared" si="26"/>
        <v>220</v>
      </c>
      <c r="B234" s="57">
        <f t="shared" si="21"/>
        <v>52871</v>
      </c>
      <c r="C234" s="58">
        <f t="shared" si="27"/>
        <v>0</v>
      </c>
      <c r="D234" s="59">
        <f t="shared" si="22"/>
        <v>0</v>
      </c>
      <c r="E234" s="59">
        <f t="shared" si="23"/>
        <v>0</v>
      </c>
      <c r="F234" s="59">
        <f t="shared" si="24"/>
        <v>0</v>
      </c>
      <c r="G234" s="58">
        <f t="shared" si="25"/>
        <v>0</v>
      </c>
    </row>
    <row r="235" spans="1:7" ht="15" customHeight="1" x14ac:dyDescent="0.45">
      <c r="A235" s="56">
        <f t="shared" si="26"/>
        <v>221</v>
      </c>
      <c r="B235" s="57">
        <f t="shared" si="21"/>
        <v>52902</v>
      </c>
      <c r="C235" s="58">
        <f t="shared" si="27"/>
        <v>0</v>
      </c>
      <c r="D235" s="59">
        <f t="shared" si="22"/>
        <v>0</v>
      </c>
      <c r="E235" s="59">
        <f t="shared" si="23"/>
        <v>0</v>
      </c>
      <c r="F235" s="59">
        <f t="shared" si="24"/>
        <v>0</v>
      </c>
      <c r="G235" s="58">
        <f t="shared" si="25"/>
        <v>0</v>
      </c>
    </row>
    <row r="236" spans="1:7" ht="15" customHeight="1" x14ac:dyDescent="0.45">
      <c r="A236" s="56">
        <f t="shared" si="26"/>
        <v>222</v>
      </c>
      <c r="B236" s="57">
        <f t="shared" si="21"/>
        <v>52932</v>
      </c>
      <c r="C236" s="58">
        <f t="shared" si="27"/>
        <v>0</v>
      </c>
      <c r="D236" s="59">
        <f t="shared" si="22"/>
        <v>0</v>
      </c>
      <c r="E236" s="59">
        <f t="shared" si="23"/>
        <v>0</v>
      </c>
      <c r="F236" s="59">
        <f t="shared" si="24"/>
        <v>0</v>
      </c>
      <c r="G236" s="58">
        <f t="shared" si="25"/>
        <v>0</v>
      </c>
    </row>
    <row r="237" spans="1:7" ht="15" customHeight="1" x14ac:dyDescent="0.45">
      <c r="A237" s="56">
        <f t="shared" si="26"/>
        <v>223</v>
      </c>
      <c r="B237" s="57">
        <f t="shared" si="21"/>
        <v>52963</v>
      </c>
      <c r="C237" s="58">
        <f t="shared" si="27"/>
        <v>0</v>
      </c>
      <c r="D237" s="59">
        <f t="shared" si="22"/>
        <v>0</v>
      </c>
      <c r="E237" s="59">
        <f t="shared" si="23"/>
        <v>0</v>
      </c>
      <c r="F237" s="59">
        <f t="shared" si="24"/>
        <v>0</v>
      </c>
      <c r="G237" s="58">
        <f t="shared" si="25"/>
        <v>0</v>
      </c>
    </row>
    <row r="238" spans="1:7" ht="15" customHeight="1" x14ac:dyDescent="0.45">
      <c r="A238" s="56">
        <f t="shared" si="26"/>
        <v>224</v>
      </c>
      <c r="B238" s="57">
        <f t="shared" si="21"/>
        <v>52994</v>
      </c>
      <c r="C238" s="58">
        <f t="shared" si="27"/>
        <v>0</v>
      </c>
      <c r="D238" s="59">
        <f t="shared" si="22"/>
        <v>0</v>
      </c>
      <c r="E238" s="59">
        <f t="shared" si="23"/>
        <v>0</v>
      </c>
      <c r="F238" s="59">
        <f t="shared" si="24"/>
        <v>0</v>
      </c>
      <c r="G238" s="58">
        <f t="shared" si="25"/>
        <v>0</v>
      </c>
    </row>
    <row r="239" spans="1:7" ht="15" customHeight="1" x14ac:dyDescent="0.45">
      <c r="A239" s="56">
        <f t="shared" si="26"/>
        <v>225</v>
      </c>
      <c r="B239" s="57">
        <f t="shared" si="21"/>
        <v>53022</v>
      </c>
      <c r="C239" s="58">
        <f t="shared" si="27"/>
        <v>0</v>
      </c>
      <c r="D239" s="59">
        <f t="shared" si="22"/>
        <v>0</v>
      </c>
      <c r="E239" s="59">
        <f t="shared" si="23"/>
        <v>0</v>
      </c>
      <c r="F239" s="59">
        <f t="shared" si="24"/>
        <v>0</v>
      </c>
      <c r="G239" s="58">
        <f t="shared" si="25"/>
        <v>0</v>
      </c>
    </row>
    <row r="240" spans="1:7" ht="15" customHeight="1" x14ac:dyDescent="0.45">
      <c r="A240" s="56">
        <f t="shared" si="26"/>
        <v>226</v>
      </c>
      <c r="B240" s="57">
        <f t="shared" si="21"/>
        <v>53053</v>
      </c>
      <c r="C240" s="58">
        <f t="shared" si="27"/>
        <v>0</v>
      </c>
      <c r="D240" s="59">
        <f t="shared" si="22"/>
        <v>0</v>
      </c>
      <c r="E240" s="59">
        <f t="shared" si="23"/>
        <v>0</v>
      </c>
      <c r="F240" s="59">
        <f t="shared" si="24"/>
        <v>0</v>
      </c>
      <c r="G240" s="58">
        <f t="shared" si="25"/>
        <v>0</v>
      </c>
    </row>
    <row r="241" spans="1:7" ht="15" customHeight="1" x14ac:dyDescent="0.45">
      <c r="A241" s="56">
        <f t="shared" si="26"/>
        <v>227</v>
      </c>
      <c r="B241" s="57">
        <f t="shared" si="21"/>
        <v>53083</v>
      </c>
      <c r="C241" s="58">
        <f t="shared" si="27"/>
        <v>0</v>
      </c>
      <c r="D241" s="59">
        <f t="shared" si="22"/>
        <v>0</v>
      </c>
      <c r="E241" s="59">
        <f t="shared" si="23"/>
        <v>0</v>
      </c>
      <c r="F241" s="59">
        <f t="shared" si="24"/>
        <v>0</v>
      </c>
      <c r="G241" s="58">
        <f t="shared" si="25"/>
        <v>0</v>
      </c>
    </row>
    <row r="242" spans="1:7" ht="15" customHeight="1" x14ac:dyDescent="0.45">
      <c r="A242" s="56">
        <f t="shared" si="26"/>
        <v>228</v>
      </c>
      <c r="B242" s="57">
        <f t="shared" si="21"/>
        <v>53114</v>
      </c>
      <c r="C242" s="58">
        <f t="shared" si="27"/>
        <v>0</v>
      </c>
      <c r="D242" s="59">
        <f t="shared" si="22"/>
        <v>0</v>
      </c>
      <c r="E242" s="59">
        <f t="shared" si="23"/>
        <v>0</v>
      </c>
      <c r="F242" s="59">
        <f t="shared" si="24"/>
        <v>0</v>
      </c>
      <c r="G242" s="58">
        <f t="shared" si="25"/>
        <v>0</v>
      </c>
    </row>
    <row r="243" spans="1:7" ht="15" customHeight="1" x14ac:dyDescent="0.45">
      <c r="A243" s="56">
        <f t="shared" si="26"/>
        <v>229</v>
      </c>
      <c r="B243" s="57">
        <f t="shared" si="21"/>
        <v>53144</v>
      </c>
      <c r="C243" s="58">
        <f t="shared" si="27"/>
        <v>0</v>
      </c>
      <c r="D243" s="59">
        <f t="shared" si="22"/>
        <v>0</v>
      </c>
      <c r="E243" s="59">
        <f t="shared" si="23"/>
        <v>0</v>
      </c>
      <c r="F243" s="59">
        <f t="shared" si="24"/>
        <v>0</v>
      </c>
      <c r="G243" s="58">
        <f t="shared" si="25"/>
        <v>0</v>
      </c>
    </row>
    <row r="244" spans="1:7" ht="15" customHeight="1" x14ac:dyDescent="0.45">
      <c r="A244" s="56">
        <f t="shared" si="26"/>
        <v>230</v>
      </c>
      <c r="B244" s="57">
        <f t="shared" si="21"/>
        <v>53175</v>
      </c>
      <c r="C244" s="58">
        <f t="shared" si="27"/>
        <v>0</v>
      </c>
      <c r="D244" s="59">
        <f t="shared" si="22"/>
        <v>0</v>
      </c>
      <c r="E244" s="59">
        <f t="shared" si="23"/>
        <v>0</v>
      </c>
      <c r="F244" s="59">
        <f t="shared" si="24"/>
        <v>0</v>
      </c>
      <c r="G244" s="58">
        <f t="shared" si="25"/>
        <v>0</v>
      </c>
    </row>
    <row r="245" spans="1:7" ht="15" customHeight="1" x14ac:dyDescent="0.45">
      <c r="A245" s="56">
        <f t="shared" si="26"/>
        <v>231</v>
      </c>
      <c r="B245" s="57">
        <f t="shared" si="21"/>
        <v>53206</v>
      </c>
      <c r="C245" s="58">
        <f t="shared" si="27"/>
        <v>0</v>
      </c>
      <c r="D245" s="59">
        <f t="shared" si="22"/>
        <v>0</v>
      </c>
      <c r="E245" s="59">
        <f t="shared" si="23"/>
        <v>0</v>
      </c>
      <c r="F245" s="59">
        <f t="shared" si="24"/>
        <v>0</v>
      </c>
      <c r="G245" s="58">
        <f t="shared" si="25"/>
        <v>0</v>
      </c>
    </row>
    <row r="246" spans="1:7" ht="15" customHeight="1" x14ac:dyDescent="0.45">
      <c r="A246" s="56">
        <f t="shared" si="26"/>
        <v>232</v>
      </c>
      <c r="B246" s="57">
        <f t="shared" si="21"/>
        <v>53236</v>
      </c>
      <c r="C246" s="58">
        <f t="shared" si="27"/>
        <v>0</v>
      </c>
      <c r="D246" s="59">
        <f t="shared" si="22"/>
        <v>0</v>
      </c>
      <c r="E246" s="59">
        <f t="shared" si="23"/>
        <v>0</v>
      </c>
      <c r="F246" s="59">
        <f t="shared" si="24"/>
        <v>0</v>
      </c>
      <c r="G246" s="58">
        <f t="shared" si="25"/>
        <v>0</v>
      </c>
    </row>
    <row r="247" spans="1:7" ht="15" customHeight="1" x14ac:dyDescent="0.45">
      <c r="A247" s="56">
        <f t="shared" si="26"/>
        <v>233</v>
      </c>
      <c r="B247" s="57">
        <f t="shared" si="21"/>
        <v>53267</v>
      </c>
      <c r="C247" s="58">
        <f t="shared" si="27"/>
        <v>0</v>
      </c>
      <c r="D247" s="59">
        <f t="shared" si="22"/>
        <v>0</v>
      </c>
      <c r="E247" s="59">
        <f t="shared" si="23"/>
        <v>0</v>
      </c>
      <c r="F247" s="59">
        <f t="shared" si="24"/>
        <v>0</v>
      </c>
      <c r="G247" s="58">
        <f t="shared" si="25"/>
        <v>0</v>
      </c>
    </row>
    <row r="248" spans="1:7" ht="15" customHeight="1" x14ac:dyDescent="0.45">
      <c r="A248" s="56">
        <f t="shared" si="26"/>
        <v>234</v>
      </c>
      <c r="B248" s="57">
        <f t="shared" si="21"/>
        <v>53297</v>
      </c>
      <c r="C248" s="58">
        <f t="shared" si="27"/>
        <v>0</v>
      </c>
      <c r="D248" s="59">
        <f t="shared" si="22"/>
        <v>0</v>
      </c>
      <c r="E248" s="59">
        <f t="shared" si="23"/>
        <v>0</v>
      </c>
      <c r="F248" s="59">
        <f t="shared" si="24"/>
        <v>0</v>
      </c>
      <c r="G248" s="58">
        <f t="shared" si="25"/>
        <v>0</v>
      </c>
    </row>
    <row r="249" spans="1:7" ht="15" customHeight="1" x14ac:dyDescent="0.45">
      <c r="A249" s="56">
        <f t="shared" si="26"/>
        <v>235</v>
      </c>
      <c r="B249" s="57">
        <f t="shared" si="21"/>
        <v>53328</v>
      </c>
      <c r="C249" s="58">
        <f t="shared" si="27"/>
        <v>0</v>
      </c>
      <c r="D249" s="59">
        <f t="shared" si="22"/>
        <v>0</v>
      </c>
      <c r="E249" s="59">
        <f t="shared" si="23"/>
        <v>0</v>
      </c>
      <c r="F249" s="59">
        <f t="shared" si="24"/>
        <v>0</v>
      </c>
      <c r="G249" s="58">
        <f t="shared" si="25"/>
        <v>0</v>
      </c>
    </row>
    <row r="250" spans="1:7" ht="15" customHeight="1" x14ac:dyDescent="0.45">
      <c r="A250" s="56">
        <f t="shared" si="26"/>
        <v>236</v>
      </c>
      <c r="B250" s="57">
        <f t="shared" si="21"/>
        <v>53359</v>
      </c>
      <c r="C250" s="58">
        <f t="shared" si="27"/>
        <v>0</v>
      </c>
      <c r="D250" s="59">
        <f t="shared" si="22"/>
        <v>0</v>
      </c>
      <c r="E250" s="59">
        <f t="shared" si="23"/>
        <v>0</v>
      </c>
      <c r="F250" s="59">
        <f t="shared" si="24"/>
        <v>0</v>
      </c>
      <c r="G250" s="58">
        <f t="shared" si="25"/>
        <v>0</v>
      </c>
    </row>
    <row r="251" spans="1:7" ht="15" customHeight="1" x14ac:dyDescent="0.45">
      <c r="A251" s="56">
        <f t="shared" si="26"/>
        <v>237</v>
      </c>
      <c r="B251" s="57">
        <f t="shared" si="21"/>
        <v>53387</v>
      </c>
      <c r="C251" s="58">
        <f t="shared" si="27"/>
        <v>0</v>
      </c>
      <c r="D251" s="59">
        <f t="shared" si="22"/>
        <v>0</v>
      </c>
      <c r="E251" s="59">
        <f t="shared" si="23"/>
        <v>0</v>
      </c>
      <c r="F251" s="59">
        <f t="shared" si="24"/>
        <v>0</v>
      </c>
      <c r="G251" s="58">
        <f t="shared" si="25"/>
        <v>0</v>
      </c>
    </row>
    <row r="252" spans="1:7" ht="15" customHeight="1" x14ac:dyDescent="0.45">
      <c r="A252" s="56">
        <f t="shared" si="26"/>
        <v>238</v>
      </c>
      <c r="B252" s="57">
        <f t="shared" si="21"/>
        <v>53418</v>
      </c>
      <c r="C252" s="58">
        <f t="shared" si="27"/>
        <v>0</v>
      </c>
      <c r="D252" s="59">
        <f t="shared" si="22"/>
        <v>0</v>
      </c>
      <c r="E252" s="59">
        <f t="shared" si="23"/>
        <v>0</v>
      </c>
      <c r="F252" s="59">
        <f t="shared" si="24"/>
        <v>0</v>
      </c>
      <c r="G252" s="58">
        <f t="shared" si="25"/>
        <v>0</v>
      </c>
    </row>
    <row r="253" spans="1:7" ht="15" customHeight="1" x14ac:dyDescent="0.45">
      <c r="A253" s="56">
        <f t="shared" si="26"/>
        <v>239</v>
      </c>
      <c r="B253" s="57">
        <f t="shared" si="21"/>
        <v>53448</v>
      </c>
      <c r="C253" s="58">
        <f t="shared" si="27"/>
        <v>0</v>
      </c>
      <c r="D253" s="59">
        <f t="shared" si="22"/>
        <v>0</v>
      </c>
      <c r="E253" s="59">
        <f t="shared" si="23"/>
        <v>0</v>
      </c>
      <c r="F253" s="59">
        <f t="shared" si="24"/>
        <v>0</v>
      </c>
      <c r="G253" s="58">
        <f t="shared" si="25"/>
        <v>0</v>
      </c>
    </row>
    <row r="254" spans="1:7" ht="15" customHeight="1" x14ac:dyDescent="0.45">
      <c r="A254" s="56">
        <f t="shared" si="26"/>
        <v>240</v>
      </c>
      <c r="B254" s="57">
        <f t="shared" si="21"/>
        <v>53479</v>
      </c>
      <c r="C254" s="58">
        <f t="shared" si="27"/>
        <v>0</v>
      </c>
      <c r="D254" s="59">
        <f t="shared" si="22"/>
        <v>0</v>
      </c>
      <c r="E254" s="59">
        <f t="shared" si="23"/>
        <v>0</v>
      </c>
      <c r="F254" s="59">
        <f t="shared" si="24"/>
        <v>0</v>
      </c>
      <c r="G254" s="58">
        <f t="shared" si="25"/>
        <v>0</v>
      </c>
    </row>
    <row r="255" spans="1:7" ht="15" customHeight="1" x14ac:dyDescent="0.45">
      <c r="A255" s="56">
        <f t="shared" si="26"/>
        <v>241</v>
      </c>
      <c r="B255" s="57">
        <f t="shared" si="21"/>
        <v>53509</v>
      </c>
      <c r="C255" s="58">
        <f t="shared" si="27"/>
        <v>0</v>
      </c>
      <c r="D255" s="59">
        <f t="shared" si="22"/>
        <v>0</v>
      </c>
      <c r="E255" s="59">
        <f t="shared" si="23"/>
        <v>0</v>
      </c>
      <c r="F255" s="59">
        <f t="shared" si="24"/>
        <v>0</v>
      </c>
      <c r="G255" s="58">
        <f t="shared" si="25"/>
        <v>0</v>
      </c>
    </row>
    <row r="256" spans="1:7" ht="15" customHeight="1" x14ac:dyDescent="0.45">
      <c r="A256" s="56">
        <f t="shared" si="26"/>
        <v>242</v>
      </c>
      <c r="B256" s="57">
        <f t="shared" si="21"/>
        <v>53540</v>
      </c>
      <c r="C256" s="58">
        <f t="shared" si="27"/>
        <v>0</v>
      </c>
      <c r="D256" s="59">
        <f t="shared" si="22"/>
        <v>0</v>
      </c>
      <c r="E256" s="59">
        <f t="shared" si="23"/>
        <v>0</v>
      </c>
      <c r="F256" s="59">
        <f t="shared" si="24"/>
        <v>0</v>
      </c>
      <c r="G256" s="58">
        <f t="shared" si="25"/>
        <v>0</v>
      </c>
    </row>
    <row r="257" spans="1:7" ht="15" customHeight="1" x14ac:dyDescent="0.45">
      <c r="A257" s="56">
        <f t="shared" si="26"/>
        <v>243</v>
      </c>
      <c r="B257" s="57">
        <f t="shared" si="21"/>
        <v>53571</v>
      </c>
      <c r="C257" s="58">
        <f t="shared" si="27"/>
        <v>0</v>
      </c>
      <c r="D257" s="59">
        <f t="shared" si="22"/>
        <v>0</v>
      </c>
      <c r="E257" s="59">
        <f t="shared" si="23"/>
        <v>0</v>
      </c>
      <c r="F257" s="59">
        <f t="shared" si="24"/>
        <v>0</v>
      </c>
      <c r="G257" s="58">
        <f t="shared" si="25"/>
        <v>0</v>
      </c>
    </row>
    <row r="258" spans="1:7" ht="15" customHeight="1" x14ac:dyDescent="0.45">
      <c r="A258" s="56">
        <f t="shared" si="26"/>
        <v>244</v>
      </c>
      <c r="B258" s="57">
        <f t="shared" si="21"/>
        <v>53601</v>
      </c>
      <c r="C258" s="58">
        <f t="shared" si="27"/>
        <v>0</v>
      </c>
      <c r="D258" s="59">
        <f t="shared" si="22"/>
        <v>0</v>
      </c>
      <c r="E258" s="59">
        <f t="shared" si="23"/>
        <v>0</v>
      </c>
      <c r="F258" s="59">
        <f t="shared" si="24"/>
        <v>0</v>
      </c>
      <c r="G258" s="58">
        <f t="shared" si="25"/>
        <v>0</v>
      </c>
    </row>
    <row r="259" spans="1:7" ht="15" customHeight="1" x14ac:dyDescent="0.45">
      <c r="A259" s="56">
        <f t="shared" si="26"/>
        <v>245</v>
      </c>
      <c r="B259" s="57">
        <f t="shared" si="21"/>
        <v>53632</v>
      </c>
      <c r="C259" s="58">
        <f t="shared" si="27"/>
        <v>0</v>
      </c>
      <c r="D259" s="59">
        <f t="shared" si="22"/>
        <v>0</v>
      </c>
      <c r="E259" s="59">
        <f t="shared" si="23"/>
        <v>0</v>
      </c>
      <c r="F259" s="59">
        <f t="shared" si="24"/>
        <v>0</v>
      </c>
      <c r="G259" s="58">
        <f t="shared" si="25"/>
        <v>0</v>
      </c>
    </row>
    <row r="260" spans="1:7" ht="15" customHeight="1" x14ac:dyDescent="0.45">
      <c r="A260" s="56">
        <f t="shared" si="26"/>
        <v>246</v>
      </c>
      <c r="B260" s="57">
        <f t="shared" si="21"/>
        <v>53662</v>
      </c>
      <c r="C260" s="58">
        <f t="shared" si="27"/>
        <v>0</v>
      </c>
      <c r="D260" s="59">
        <f t="shared" si="22"/>
        <v>0</v>
      </c>
      <c r="E260" s="59">
        <f t="shared" si="23"/>
        <v>0</v>
      </c>
      <c r="F260" s="59">
        <f t="shared" si="24"/>
        <v>0</v>
      </c>
      <c r="G260" s="58">
        <f t="shared" si="25"/>
        <v>0</v>
      </c>
    </row>
    <row r="261" spans="1:7" ht="15" customHeight="1" x14ac:dyDescent="0.45">
      <c r="A261" s="56">
        <f t="shared" si="26"/>
        <v>247</v>
      </c>
      <c r="B261" s="57">
        <f t="shared" si="21"/>
        <v>53693</v>
      </c>
      <c r="C261" s="58">
        <f t="shared" si="27"/>
        <v>0</v>
      </c>
      <c r="D261" s="59">
        <f t="shared" si="22"/>
        <v>0</v>
      </c>
      <c r="E261" s="59">
        <f t="shared" si="23"/>
        <v>0</v>
      </c>
      <c r="F261" s="59">
        <f t="shared" si="24"/>
        <v>0</v>
      </c>
      <c r="G261" s="58">
        <f t="shared" si="25"/>
        <v>0</v>
      </c>
    </row>
    <row r="262" spans="1:7" ht="15" customHeight="1" x14ac:dyDescent="0.45">
      <c r="A262" s="56">
        <f t="shared" si="26"/>
        <v>248</v>
      </c>
      <c r="B262" s="57">
        <f t="shared" si="21"/>
        <v>53724</v>
      </c>
      <c r="C262" s="58">
        <f t="shared" si="27"/>
        <v>0</v>
      </c>
      <c r="D262" s="59">
        <f t="shared" si="22"/>
        <v>0</v>
      </c>
      <c r="E262" s="59">
        <f t="shared" si="23"/>
        <v>0</v>
      </c>
      <c r="F262" s="59">
        <f t="shared" si="24"/>
        <v>0</v>
      </c>
      <c r="G262" s="58">
        <f t="shared" si="25"/>
        <v>0</v>
      </c>
    </row>
    <row r="263" spans="1:7" ht="15" customHeight="1" x14ac:dyDescent="0.45">
      <c r="A263" s="56">
        <f t="shared" si="26"/>
        <v>249</v>
      </c>
      <c r="B263" s="57">
        <f t="shared" si="21"/>
        <v>53752</v>
      </c>
      <c r="C263" s="58">
        <f t="shared" si="27"/>
        <v>0</v>
      </c>
      <c r="D263" s="59">
        <f t="shared" si="22"/>
        <v>0</v>
      </c>
      <c r="E263" s="59">
        <f t="shared" si="23"/>
        <v>0</v>
      </c>
      <c r="F263" s="59">
        <f t="shared" si="24"/>
        <v>0</v>
      </c>
      <c r="G263" s="58">
        <f t="shared" si="25"/>
        <v>0</v>
      </c>
    </row>
    <row r="264" spans="1:7" ht="15" customHeight="1" x14ac:dyDescent="0.45">
      <c r="A264" s="56">
        <f t="shared" si="26"/>
        <v>250</v>
      </c>
      <c r="B264" s="57">
        <f t="shared" si="21"/>
        <v>53783</v>
      </c>
      <c r="C264" s="58">
        <f t="shared" si="27"/>
        <v>0</v>
      </c>
      <c r="D264" s="59">
        <f t="shared" si="22"/>
        <v>0</v>
      </c>
      <c r="E264" s="59">
        <f t="shared" si="23"/>
        <v>0</v>
      </c>
      <c r="F264" s="59">
        <f t="shared" si="24"/>
        <v>0</v>
      </c>
      <c r="G264" s="58">
        <f t="shared" si="25"/>
        <v>0</v>
      </c>
    </row>
    <row r="265" spans="1:7" ht="15" customHeight="1" x14ac:dyDescent="0.45">
      <c r="A265" s="56">
        <f t="shared" si="26"/>
        <v>251</v>
      </c>
      <c r="B265" s="57">
        <f t="shared" si="21"/>
        <v>53813</v>
      </c>
      <c r="C265" s="58">
        <f t="shared" si="27"/>
        <v>0</v>
      </c>
      <c r="D265" s="59">
        <f t="shared" si="22"/>
        <v>0</v>
      </c>
      <c r="E265" s="59">
        <f t="shared" si="23"/>
        <v>0</v>
      </c>
      <c r="F265" s="59">
        <f t="shared" si="24"/>
        <v>0</v>
      </c>
      <c r="G265" s="58">
        <f t="shared" si="25"/>
        <v>0</v>
      </c>
    </row>
    <row r="266" spans="1:7" ht="15" customHeight="1" x14ac:dyDescent="0.45">
      <c r="A266" s="56">
        <f t="shared" si="26"/>
        <v>252</v>
      </c>
      <c r="B266" s="57">
        <f t="shared" si="21"/>
        <v>53844</v>
      </c>
      <c r="C266" s="58">
        <f t="shared" si="27"/>
        <v>0</v>
      </c>
      <c r="D266" s="59">
        <f t="shared" si="22"/>
        <v>0</v>
      </c>
      <c r="E266" s="59">
        <f t="shared" si="23"/>
        <v>0</v>
      </c>
      <c r="F266" s="59">
        <f t="shared" si="24"/>
        <v>0</v>
      </c>
      <c r="G266" s="58">
        <f t="shared" si="25"/>
        <v>0</v>
      </c>
    </row>
    <row r="267" spans="1:7" ht="15" customHeight="1" x14ac:dyDescent="0.45">
      <c r="A267" s="56">
        <f t="shared" si="26"/>
        <v>253</v>
      </c>
      <c r="B267" s="57">
        <f t="shared" si="21"/>
        <v>53874</v>
      </c>
      <c r="C267" s="58">
        <f t="shared" si="27"/>
        <v>0</v>
      </c>
      <c r="D267" s="59">
        <f t="shared" si="22"/>
        <v>0</v>
      </c>
      <c r="E267" s="59">
        <f t="shared" si="23"/>
        <v>0</v>
      </c>
      <c r="F267" s="59">
        <f t="shared" si="24"/>
        <v>0</v>
      </c>
      <c r="G267" s="58">
        <f t="shared" si="25"/>
        <v>0</v>
      </c>
    </row>
    <row r="268" spans="1:7" ht="15" customHeight="1" x14ac:dyDescent="0.45">
      <c r="A268" s="56">
        <f t="shared" si="26"/>
        <v>254</v>
      </c>
      <c r="B268" s="57">
        <f t="shared" si="21"/>
        <v>53905</v>
      </c>
      <c r="C268" s="58">
        <f t="shared" si="27"/>
        <v>0</v>
      </c>
      <c r="D268" s="59">
        <f t="shared" si="22"/>
        <v>0</v>
      </c>
      <c r="E268" s="59">
        <f t="shared" si="23"/>
        <v>0</v>
      </c>
      <c r="F268" s="59">
        <f t="shared" si="24"/>
        <v>0</v>
      </c>
      <c r="G268" s="58">
        <f t="shared" si="25"/>
        <v>0</v>
      </c>
    </row>
    <row r="269" spans="1:7" ht="15" customHeight="1" x14ac:dyDescent="0.45">
      <c r="A269" s="56">
        <f t="shared" si="26"/>
        <v>255</v>
      </c>
      <c r="B269" s="57">
        <f t="shared" si="21"/>
        <v>53936</v>
      </c>
      <c r="C269" s="58">
        <f t="shared" si="27"/>
        <v>0</v>
      </c>
      <c r="D269" s="59">
        <f t="shared" si="22"/>
        <v>0</v>
      </c>
      <c r="E269" s="59">
        <f t="shared" si="23"/>
        <v>0</v>
      </c>
      <c r="F269" s="59">
        <f t="shared" si="24"/>
        <v>0</v>
      </c>
      <c r="G269" s="58">
        <f t="shared" si="25"/>
        <v>0</v>
      </c>
    </row>
    <row r="270" spans="1:7" ht="15" customHeight="1" x14ac:dyDescent="0.45">
      <c r="A270" s="56">
        <f t="shared" si="26"/>
        <v>256</v>
      </c>
      <c r="B270" s="57">
        <f t="shared" si="21"/>
        <v>53966</v>
      </c>
      <c r="C270" s="58">
        <f t="shared" si="27"/>
        <v>0</v>
      </c>
      <c r="D270" s="59">
        <f t="shared" si="22"/>
        <v>0</v>
      </c>
      <c r="E270" s="59">
        <f t="shared" si="23"/>
        <v>0</v>
      </c>
      <c r="F270" s="59">
        <f t="shared" si="24"/>
        <v>0</v>
      </c>
      <c r="G270" s="58">
        <f t="shared" si="25"/>
        <v>0</v>
      </c>
    </row>
    <row r="271" spans="1:7" ht="15" customHeight="1" x14ac:dyDescent="0.45">
      <c r="A271" s="56">
        <f t="shared" si="26"/>
        <v>257</v>
      </c>
      <c r="B271" s="57">
        <f t="shared" ref="B271:B334" si="28">IF(A271="","",IFERROR(EDATE($B$11,A271-1),""))</f>
        <v>53997</v>
      </c>
      <c r="C271" s="58">
        <f t="shared" si="27"/>
        <v>0</v>
      </c>
      <c r="D271" s="59">
        <f t="shared" ref="D271:D334" si="29">IF(A271="","",IFERROR(IF(C271&lt;=0,0,MIN($B$7,C271+C271*$B$4/12)),0))</f>
        <v>0</v>
      </c>
      <c r="E271" s="59">
        <f t="shared" ref="E271:E334" si="30">IF(A271="","",IFERROR(IF(C271&gt;0,C271*$B$4/12,0),0))</f>
        <v>0</v>
      </c>
      <c r="F271" s="59">
        <f t="shared" ref="F271:F334" si="31">IF(A271="","",D271-E271)</f>
        <v>0</v>
      </c>
      <c r="G271" s="58">
        <f t="shared" ref="G271:G334" si="32">IF(A271="","",C271-F271)</f>
        <v>0</v>
      </c>
    </row>
    <row r="272" spans="1:7" ht="15" customHeight="1" x14ac:dyDescent="0.45">
      <c r="A272" s="56">
        <f t="shared" ref="A272:A335" si="33">IF(AND(A271&lt;&gt;"",A271&lt;$B$5*12),A271+1,"")</f>
        <v>258</v>
      </c>
      <c r="B272" s="57">
        <f t="shared" si="28"/>
        <v>54027</v>
      </c>
      <c r="C272" s="58">
        <f t="shared" ref="C272:C335" si="34">IF(A272="","",G271)</f>
        <v>0</v>
      </c>
      <c r="D272" s="59">
        <f t="shared" si="29"/>
        <v>0</v>
      </c>
      <c r="E272" s="59">
        <f t="shared" si="30"/>
        <v>0</v>
      </c>
      <c r="F272" s="59">
        <f t="shared" si="31"/>
        <v>0</v>
      </c>
      <c r="G272" s="58">
        <f t="shared" si="32"/>
        <v>0</v>
      </c>
    </row>
    <row r="273" spans="1:7" ht="15" customHeight="1" x14ac:dyDescent="0.45">
      <c r="A273" s="56">
        <f t="shared" si="33"/>
        <v>259</v>
      </c>
      <c r="B273" s="57">
        <f t="shared" si="28"/>
        <v>54058</v>
      </c>
      <c r="C273" s="58">
        <f t="shared" si="34"/>
        <v>0</v>
      </c>
      <c r="D273" s="59">
        <f t="shared" si="29"/>
        <v>0</v>
      </c>
      <c r="E273" s="59">
        <f t="shared" si="30"/>
        <v>0</v>
      </c>
      <c r="F273" s="59">
        <f t="shared" si="31"/>
        <v>0</v>
      </c>
      <c r="G273" s="58">
        <f t="shared" si="32"/>
        <v>0</v>
      </c>
    </row>
    <row r="274" spans="1:7" ht="15" customHeight="1" x14ac:dyDescent="0.45">
      <c r="A274" s="56">
        <f t="shared" si="33"/>
        <v>260</v>
      </c>
      <c r="B274" s="57">
        <f t="shared" si="28"/>
        <v>54089</v>
      </c>
      <c r="C274" s="58">
        <f t="shared" si="34"/>
        <v>0</v>
      </c>
      <c r="D274" s="59">
        <f t="shared" si="29"/>
        <v>0</v>
      </c>
      <c r="E274" s="59">
        <f t="shared" si="30"/>
        <v>0</v>
      </c>
      <c r="F274" s="59">
        <f t="shared" si="31"/>
        <v>0</v>
      </c>
      <c r="G274" s="58">
        <f t="shared" si="32"/>
        <v>0</v>
      </c>
    </row>
    <row r="275" spans="1:7" ht="15" customHeight="1" x14ac:dyDescent="0.45">
      <c r="A275" s="56">
        <f t="shared" si="33"/>
        <v>261</v>
      </c>
      <c r="B275" s="57">
        <f t="shared" si="28"/>
        <v>54118</v>
      </c>
      <c r="C275" s="58">
        <f t="shared" si="34"/>
        <v>0</v>
      </c>
      <c r="D275" s="59">
        <f t="shared" si="29"/>
        <v>0</v>
      </c>
      <c r="E275" s="59">
        <f t="shared" si="30"/>
        <v>0</v>
      </c>
      <c r="F275" s="59">
        <f t="shared" si="31"/>
        <v>0</v>
      </c>
      <c r="G275" s="58">
        <f t="shared" si="32"/>
        <v>0</v>
      </c>
    </row>
    <row r="276" spans="1:7" ht="15" customHeight="1" x14ac:dyDescent="0.45">
      <c r="A276" s="56">
        <f t="shared" si="33"/>
        <v>262</v>
      </c>
      <c r="B276" s="57">
        <f t="shared" si="28"/>
        <v>54149</v>
      </c>
      <c r="C276" s="58">
        <f t="shared" si="34"/>
        <v>0</v>
      </c>
      <c r="D276" s="59">
        <f t="shared" si="29"/>
        <v>0</v>
      </c>
      <c r="E276" s="59">
        <f t="shared" si="30"/>
        <v>0</v>
      </c>
      <c r="F276" s="59">
        <f t="shared" si="31"/>
        <v>0</v>
      </c>
      <c r="G276" s="58">
        <f t="shared" si="32"/>
        <v>0</v>
      </c>
    </row>
    <row r="277" spans="1:7" ht="15" customHeight="1" x14ac:dyDescent="0.45">
      <c r="A277" s="56">
        <f t="shared" si="33"/>
        <v>263</v>
      </c>
      <c r="B277" s="57">
        <f t="shared" si="28"/>
        <v>54179</v>
      </c>
      <c r="C277" s="58">
        <f t="shared" si="34"/>
        <v>0</v>
      </c>
      <c r="D277" s="59">
        <f t="shared" si="29"/>
        <v>0</v>
      </c>
      <c r="E277" s="59">
        <f t="shared" si="30"/>
        <v>0</v>
      </c>
      <c r="F277" s="59">
        <f t="shared" si="31"/>
        <v>0</v>
      </c>
      <c r="G277" s="58">
        <f t="shared" si="32"/>
        <v>0</v>
      </c>
    </row>
    <row r="278" spans="1:7" ht="15" customHeight="1" x14ac:dyDescent="0.45">
      <c r="A278" s="56">
        <f t="shared" si="33"/>
        <v>264</v>
      </c>
      <c r="B278" s="57">
        <f t="shared" si="28"/>
        <v>54210</v>
      </c>
      <c r="C278" s="58">
        <f t="shared" si="34"/>
        <v>0</v>
      </c>
      <c r="D278" s="59">
        <f t="shared" si="29"/>
        <v>0</v>
      </c>
      <c r="E278" s="59">
        <f t="shared" si="30"/>
        <v>0</v>
      </c>
      <c r="F278" s="59">
        <f t="shared" si="31"/>
        <v>0</v>
      </c>
      <c r="G278" s="58">
        <f t="shared" si="32"/>
        <v>0</v>
      </c>
    </row>
    <row r="279" spans="1:7" ht="15" customHeight="1" x14ac:dyDescent="0.45">
      <c r="A279" s="56">
        <f t="shared" si="33"/>
        <v>265</v>
      </c>
      <c r="B279" s="57">
        <f t="shared" si="28"/>
        <v>54240</v>
      </c>
      <c r="C279" s="58">
        <f t="shared" si="34"/>
        <v>0</v>
      </c>
      <c r="D279" s="59">
        <f t="shared" si="29"/>
        <v>0</v>
      </c>
      <c r="E279" s="59">
        <f t="shared" si="30"/>
        <v>0</v>
      </c>
      <c r="F279" s="59">
        <f t="shared" si="31"/>
        <v>0</v>
      </c>
      <c r="G279" s="58">
        <f t="shared" si="32"/>
        <v>0</v>
      </c>
    </row>
    <row r="280" spans="1:7" ht="15" customHeight="1" x14ac:dyDescent="0.45">
      <c r="A280" s="56">
        <f t="shared" si="33"/>
        <v>266</v>
      </c>
      <c r="B280" s="57">
        <f t="shared" si="28"/>
        <v>54271</v>
      </c>
      <c r="C280" s="58">
        <f t="shared" si="34"/>
        <v>0</v>
      </c>
      <c r="D280" s="59">
        <f t="shared" si="29"/>
        <v>0</v>
      </c>
      <c r="E280" s="59">
        <f t="shared" si="30"/>
        <v>0</v>
      </c>
      <c r="F280" s="59">
        <f t="shared" si="31"/>
        <v>0</v>
      </c>
      <c r="G280" s="58">
        <f t="shared" si="32"/>
        <v>0</v>
      </c>
    </row>
    <row r="281" spans="1:7" ht="15" customHeight="1" x14ac:dyDescent="0.45">
      <c r="A281" s="56">
        <f t="shared" si="33"/>
        <v>267</v>
      </c>
      <c r="B281" s="57">
        <f t="shared" si="28"/>
        <v>54302</v>
      </c>
      <c r="C281" s="58">
        <f t="shared" si="34"/>
        <v>0</v>
      </c>
      <c r="D281" s="59">
        <f t="shared" si="29"/>
        <v>0</v>
      </c>
      <c r="E281" s="59">
        <f t="shared" si="30"/>
        <v>0</v>
      </c>
      <c r="F281" s="59">
        <f t="shared" si="31"/>
        <v>0</v>
      </c>
      <c r="G281" s="58">
        <f t="shared" si="32"/>
        <v>0</v>
      </c>
    </row>
    <row r="282" spans="1:7" ht="15" customHeight="1" x14ac:dyDescent="0.45">
      <c r="A282" s="56">
        <f t="shared" si="33"/>
        <v>268</v>
      </c>
      <c r="B282" s="57">
        <f t="shared" si="28"/>
        <v>54332</v>
      </c>
      <c r="C282" s="58">
        <f t="shared" si="34"/>
        <v>0</v>
      </c>
      <c r="D282" s="59">
        <f t="shared" si="29"/>
        <v>0</v>
      </c>
      <c r="E282" s="59">
        <f t="shared" si="30"/>
        <v>0</v>
      </c>
      <c r="F282" s="59">
        <f t="shared" si="31"/>
        <v>0</v>
      </c>
      <c r="G282" s="58">
        <f t="shared" si="32"/>
        <v>0</v>
      </c>
    </row>
    <row r="283" spans="1:7" ht="15" customHeight="1" x14ac:dyDescent="0.45">
      <c r="A283" s="56">
        <f t="shared" si="33"/>
        <v>269</v>
      </c>
      <c r="B283" s="57">
        <f t="shared" si="28"/>
        <v>54363</v>
      </c>
      <c r="C283" s="58">
        <f t="shared" si="34"/>
        <v>0</v>
      </c>
      <c r="D283" s="59">
        <f t="shared" si="29"/>
        <v>0</v>
      </c>
      <c r="E283" s="59">
        <f t="shared" si="30"/>
        <v>0</v>
      </c>
      <c r="F283" s="59">
        <f t="shared" si="31"/>
        <v>0</v>
      </c>
      <c r="G283" s="58">
        <f t="shared" si="32"/>
        <v>0</v>
      </c>
    </row>
    <row r="284" spans="1:7" ht="15" customHeight="1" x14ac:dyDescent="0.45">
      <c r="A284" s="56">
        <f t="shared" si="33"/>
        <v>270</v>
      </c>
      <c r="B284" s="57">
        <f t="shared" si="28"/>
        <v>54393</v>
      </c>
      <c r="C284" s="58">
        <f t="shared" si="34"/>
        <v>0</v>
      </c>
      <c r="D284" s="59">
        <f t="shared" si="29"/>
        <v>0</v>
      </c>
      <c r="E284" s="59">
        <f t="shared" si="30"/>
        <v>0</v>
      </c>
      <c r="F284" s="59">
        <f t="shared" si="31"/>
        <v>0</v>
      </c>
      <c r="G284" s="58">
        <f t="shared" si="32"/>
        <v>0</v>
      </c>
    </row>
    <row r="285" spans="1:7" ht="15" customHeight="1" x14ac:dyDescent="0.45">
      <c r="A285" s="56">
        <f t="shared" si="33"/>
        <v>271</v>
      </c>
      <c r="B285" s="57">
        <f t="shared" si="28"/>
        <v>54424</v>
      </c>
      <c r="C285" s="58">
        <f t="shared" si="34"/>
        <v>0</v>
      </c>
      <c r="D285" s="59">
        <f t="shared" si="29"/>
        <v>0</v>
      </c>
      <c r="E285" s="59">
        <f t="shared" si="30"/>
        <v>0</v>
      </c>
      <c r="F285" s="59">
        <f t="shared" si="31"/>
        <v>0</v>
      </c>
      <c r="G285" s="58">
        <f t="shared" si="32"/>
        <v>0</v>
      </c>
    </row>
    <row r="286" spans="1:7" ht="15" customHeight="1" x14ac:dyDescent="0.45">
      <c r="A286" s="56">
        <f t="shared" si="33"/>
        <v>272</v>
      </c>
      <c r="B286" s="57">
        <f t="shared" si="28"/>
        <v>54455</v>
      </c>
      <c r="C286" s="58">
        <f t="shared" si="34"/>
        <v>0</v>
      </c>
      <c r="D286" s="59">
        <f t="shared" si="29"/>
        <v>0</v>
      </c>
      <c r="E286" s="59">
        <f t="shared" si="30"/>
        <v>0</v>
      </c>
      <c r="F286" s="59">
        <f t="shared" si="31"/>
        <v>0</v>
      </c>
      <c r="G286" s="58">
        <f t="shared" si="32"/>
        <v>0</v>
      </c>
    </row>
    <row r="287" spans="1:7" ht="15" customHeight="1" x14ac:dyDescent="0.45">
      <c r="A287" s="56">
        <f t="shared" si="33"/>
        <v>273</v>
      </c>
      <c r="B287" s="57">
        <f t="shared" si="28"/>
        <v>54483</v>
      </c>
      <c r="C287" s="58">
        <f t="shared" si="34"/>
        <v>0</v>
      </c>
      <c r="D287" s="59">
        <f t="shared" si="29"/>
        <v>0</v>
      </c>
      <c r="E287" s="59">
        <f t="shared" si="30"/>
        <v>0</v>
      </c>
      <c r="F287" s="59">
        <f t="shared" si="31"/>
        <v>0</v>
      </c>
      <c r="G287" s="58">
        <f t="shared" si="32"/>
        <v>0</v>
      </c>
    </row>
    <row r="288" spans="1:7" ht="15" customHeight="1" x14ac:dyDescent="0.45">
      <c r="A288" s="56">
        <f t="shared" si="33"/>
        <v>274</v>
      </c>
      <c r="B288" s="57">
        <f t="shared" si="28"/>
        <v>54514</v>
      </c>
      <c r="C288" s="58">
        <f t="shared" si="34"/>
        <v>0</v>
      </c>
      <c r="D288" s="59">
        <f t="shared" si="29"/>
        <v>0</v>
      </c>
      <c r="E288" s="59">
        <f t="shared" si="30"/>
        <v>0</v>
      </c>
      <c r="F288" s="59">
        <f t="shared" si="31"/>
        <v>0</v>
      </c>
      <c r="G288" s="58">
        <f t="shared" si="32"/>
        <v>0</v>
      </c>
    </row>
    <row r="289" spans="1:7" ht="15" customHeight="1" x14ac:dyDescent="0.45">
      <c r="A289" s="56">
        <f t="shared" si="33"/>
        <v>275</v>
      </c>
      <c r="B289" s="57">
        <f t="shared" si="28"/>
        <v>54544</v>
      </c>
      <c r="C289" s="58">
        <f t="shared" si="34"/>
        <v>0</v>
      </c>
      <c r="D289" s="59">
        <f t="shared" si="29"/>
        <v>0</v>
      </c>
      <c r="E289" s="59">
        <f t="shared" si="30"/>
        <v>0</v>
      </c>
      <c r="F289" s="59">
        <f t="shared" si="31"/>
        <v>0</v>
      </c>
      <c r="G289" s="58">
        <f t="shared" si="32"/>
        <v>0</v>
      </c>
    </row>
    <row r="290" spans="1:7" ht="15" customHeight="1" x14ac:dyDescent="0.45">
      <c r="A290" s="56">
        <f t="shared" si="33"/>
        <v>276</v>
      </c>
      <c r="B290" s="57">
        <f t="shared" si="28"/>
        <v>54575</v>
      </c>
      <c r="C290" s="58">
        <f t="shared" si="34"/>
        <v>0</v>
      </c>
      <c r="D290" s="59">
        <f t="shared" si="29"/>
        <v>0</v>
      </c>
      <c r="E290" s="59">
        <f t="shared" si="30"/>
        <v>0</v>
      </c>
      <c r="F290" s="59">
        <f t="shared" si="31"/>
        <v>0</v>
      </c>
      <c r="G290" s="58">
        <f t="shared" si="32"/>
        <v>0</v>
      </c>
    </row>
    <row r="291" spans="1:7" ht="15" customHeight="1" x14ac:dyDescent="0.45">
      <c r="A291" s="56">
        <f t="shared" si="33"/>
        <v>277</v>
      </c>
      <c r="B291" s="57">
        <f t="shared" si="28"/>
        <v>54605</v>
      </c>
      <c r="C291" s="58">
        <f t="shared" si="34"/>
        <v>0</v>
      </c>
      <c r="D291" s="59">
        <f t="shared" si="29"/>
        <v>0</v>
      </c>
      <c r="E291" s="59">
        <f t="shared" si="30"/>
        <v>0</v>
      </c>
      <c r="F291" s="59">
        <f t="shared" si="31"/>
        <v>0</v>
      </c>
      <c r="G291" s="58">
        <f t="shared" si="32"/>
        <v>0</v>
      </c>
    </row>
    <row r="292" spans="1:7" ht="15" customHeight="1" x14ac:dyDescent="0.45">
      <c r="A292" s="56">
        <f t="shared" si="33"/>
        <v>278</v>
      </c>
      <c r="B292" s="57">
        <f t="shared" si="28"/>
        <v>54636</v>
      </c>
      <c r="C292" s="58">
        <f t="shared" si="34"/>
        <v>0</v>
      </c>
      <c r="D292" s="59">
        <f t="shared" si="29"/>
        <v>0</v>
      </c>
      <c r="E292" s="59">
        <f t="shared" si="30"/>
        <v>0</v>
      </c>
      <c r="F292" s="59">
        <f t="shared" si="31"/>
        <v>0</v>
      </c>
      <c r="G292" s="58">
        <f t="shared" si="32"/>
        <v>0</v>
      </c>
    </row>
    <row r="293" spans="1:7" ht="15" customHeight="1" x14ac:dyDescent="0.45">
      <c r="A293" s="56">
        <f t="shared" si="33"/>
        <v>279</v>
      </c>
      <c r="B293" s="57">
        <f t="shared" si="28"/>
        <v>54667</v>
      </c>
      <c r="C293" s="58">
        <f t="shared" si="34"/>
        <v>0</v>
      </c>
      <c r="D293" s="59">
        <f t="shared" si="29"/>
        <v>0</v>
      </c>
      <c r="E293" s="59">
        <f t="shared" si="30"/>
        <v>0</v>
      </c>
      <c r="F293" s="59">
        <f t="shared" si="31"/>
        <v>0</v>
      </c>
      <c r="G293" s="58">
        <f t="shared" si="32"/>
        <v>0</v>
      </c>
    </row>
    <row r="294" spans="1:7" ht="15" customHeight="1" x14ac:dyDescent="0.45">
      <c r="A294" s="56">
        <f t="shared" si="33"/>
        <v>280</v>
      </c>
      <c r="B294" s="57">
        <f t="shared" si="28"/>
        <v>54697</v>
      </c>
      <c r="C294" s="58">
        <f t="shared" si="34"/>
        <v>0</v>
      </c>
      <c r="D294" s="59">
        <f t="shared" si="29"/>
        <v>0</v>
      </c>
      <c r="E294" s="59">
        <f t="shared" si="30"/>
        <v>0</v>
      </c>
      <c r="F294" s="59">
        <f t="shared" si="31"/>
        <v>0</v>
      </c>
      <c r="G294" s="58">
        <f t="shared" si="32"/>
        <v>0</v>
      </c>
    </row>
    <row r="295" spans="1:7" ht="15" customHeight="1" x14ac:dyDescent="0.45">
      <c r="A295" s="56">
        <f t="shared" si="33"/>
        <v>281</v>
      </c>
      <c r="B295" s="57">
        <f t="shared" si="28"/>
        <v>54728</v>
      </c>
      <c r="C295" s="58">
        <f t="shared" si="34"/>
        <v>0</v>
      </c>
      <c r="D295" s="59">
        <f t="shared" si="29"/>
        <v>0</v>
      </c>
      <c r="E295" s="59">
        <f t="shared" si="30"/>
        <v>0</v>
      </c>
      <c r="F295" s="59">
        <f t="shared" si="31"/>
        <v>0</v>
      </c>
      <c r="G295" s="58">
        <f t="shared" si="32"/>
        <v>0</v>
      </c>
    </row>
    <row r="296" spans="1:7" ht="15" customHeight="1" x14ac:dyDescent="0.45">
      <c r="A296" s="56">
        <f t="shared" si="33"/>
        <v>282</v>
      </c>
      <c r="B296" s="57">
        <f t="shared" si="28"/>
        <v>54758</v>
      </c>
      <c r="C296" s="58">
        <f t="shared" si="34"/>
        <v>0</v>
      </c>
      <c r="D296" s="59">
        <f t="shared" si="29"/>
        <v>0</v>
      </c>
      <c r="E296" s="59">
        <f t="shared" si="30"/>
        <v>0</v>
      </c>
      <c r="F296" s="59">
        <f t="shared" si="31"/>
        <v>0</v>
      </c>
      <c r="G296" s="58">
        <f t="shared" si="32"/>
        <v>0</v>
      </c>
    </row>
    <row r="297" spans="1:7" ht="15" customHeight="1" x14ac:dyDescent="0.45">
      <c r="A297" s="56">
        <f t="shared" si="33"/>
        <v>283</v>
      </c>
      <c r="B297" s="57">
        <f t="shared" si="28"/>
        <v>54789</v>
      </c>
      <c r="C297" s="58">
        <f t="shared" si="34"/>
        <v>0</v>
      </c>
      <c r="D297" s="59">
        <f t="shared" si="29"/>
        <v>0</v>
      </c>
      <c r="E297" s="59">
        <f t="shared" si="30"/>
        <v>0</v>
      </c>
      <c r="F297" s="59">
        <f t="shared" si="31"/>
        <v>0</v>
      </c>
      <c r="G297" s="58">
        <f t="shared" si="32"/>
        <v>0</v>
      </c>
    </row>
    <row r="298" spans="1:7" ht="15" customHeight="1" x14ac:dyDescent="0.45">
      <c r="A298" s="56">
        <f t="shared" si="33"/>
        <v>284</v>
      </c>
      <c r="B298" s="57">
        <f t="shared" si="28"/>
        <v>54820</v>
      </c>
      <c r="C298" s="58">
        <f t="shared" si="34"/>
        <v>0</v>
      </c>
      <c r="D298" s="59">
        <f t="shared" si="29"/>
        <v>0</v>
      </c>
      <c r="E298" s="59">
        <f t="shared" si="30"/>
        <v>0</v>
      </c>
      <c r="F298" s="59">
        <f t="shared" si="31"/>
        <v>0</v>
      </c>
      <c r="G298" s="58">
        <f t="shared" si="32"/>
        <v>0</v>
      </c>
    </row>
    <row r="299" spans="1:7" ht="15" customHeight="1" x14ac:dyDescent="0.45">
      <c r="A299" s="56">
        <f t="shared" si="33"/>
        <v>285</v>
      </c>
      <c r="B299" s="57">
        <f t="shared" si="28"/>
        <v>54848</v>
      </c>
      <c r="C299" s="58">
        <f t="shared" si="34"/>
        <v>0</v>
      </c>
      <c r="D299" s="59">
        <f t="shared" si="29"/>
        <v>0</v>
      </c>
      <c r="E299" s="59">
        <f t="shared" si="30"/>
        <v>0</v>
      </c>
      <c r="F299" s="59">
        <f t="shared" si="31"/>
        <v>0</v>
      </c>
      <c r="G299" s="58">
        <f t="shared" si="32"/>
        <v>0</v>
      </c>
    </row>
    <row r="300" spans="1:7" ht="15" customHeight="1" x14ac:dyDescent="0.45">
      <c r="A300" s="56">
        <f t="shared" si="33"/>
        <v>286</v>
      </c>
      <c r="B300" s="57">
        <f t="shared" si="28"/>
        <v>54879</v>
      </c>
      <c r="C300" s="58">
        <f t="shared" si="34"/>
        <v>0</v>
      </c>
      <c r="D300" s="59">
        <f t="shared" si="29"/>
        <v>0</v>
      </c>
      <c r="E300" s="59">
        <f t="shared" si="30"/>
        <v>0</v>
      </c>
      <c r="F300" s="59">
        <f t="shared" si="31"/>
        <v>0</v>
      </c>
      <c r="G300" s="58">
        <f t="shared" si="32"/>
        <v>0</v>
      </c>
    </row>
    <row r="301" spans="1:7" ht="15" customHeight="1" x14ac:dyDescent="0.45">
      <c r="A301" s="56">
        <f t="shared" si="33"/>
        <v>287</v>
      </c>
      <c r="B301" s="57">
        <f t="shared" si="28"/>
        <v>54909</v>
      </c>
      <c r="C301" s="58">
        <f t="shared" si="34"/>
        <v>0</v>
      </c>
      <c r="D301" s="59">
        <f t="shared" si="29"/>
        <v>0</v>
      </c>
      <c r="E301" s="59">
        <f t="shared" si="30"/>
        <v>0</v>
      </c>
      <c r="F301" s="59">
        <f t="shared" si="31"/>
        <v>0</v>
      </c>
      <c r="G301" s="58">
        <f t="shared" si="32"/>
        <v>0</v>
      </c>
    </row>
    <row r="302" spans="1:7" ht="15" customHeight="1" x14ac:dyDescent="0.45">
      <c r="A302" s="56">
        <f t="shared" si="33"/>
        <v>288</v>
      </c>
      <c r="B302" s="57">
        <f t="shared" si="28"/>
        <v>54940</v>
      </c>
      <c r="C302" s="58">
        <f t="shared" si="34"/>
        <v>0</v>
      </c>
      <c r="D302" s="59">
        <f t="shared" si="29"/>
        <v>0</v>
      </c>
      <c r="E302" s="59">
        <f t="shared" si="30"/>
        <v>0</v>
      </c>
      <c r="F302" s="59">
        <f t="shared" si="31"/>
        <v>0</v>
      </c>
      <c r="G302" s="58">
        <f t="shared" si="32"/>
        <v>0</v>
      </c>
    </row>
    <row r="303" spans="1:7" ht="15" customHeight="1" x14ac:dyDescent="0.45">
      <c r="A303" s="56">
        <f t="shared" si="33"/>
        <v>289</v>
      </c>
      <c r="B303" s="57">
        <f t="shared" si="28"/>
        <v>54970</v>
      </c>
      <c r="C303" s="58">
        <f t="shared" si="34"/>
        <v>0</v>
      </c>
      <c r="D303" s="59">
        <f t="shared" si="29"/>
        <v>0</v>
      </c>
      <c r="E303" s="59">
        <f t="shared" si="30"/>
        <v>0</v>
      </c>
      <c r="F303" s="59">
        <f t="shared" si="31"/>
        <v>0</v>
      </c>
      <c r="G303" s="58">
        <f t="shared" si="32"/>
        <v>0</v>
      </c>
    </row>
    <row r="304" spans="1:7" ht="15" customHeight="1" x14ac:dyDescent="0.45">
      <c r="A304" s="56">
        <f t="shared" si="33"/>
        <v>290</v>
      </c>
      <c r="B304" s="57">
        <f t="shared" si="28"/>
        <v>55001</v>
      </c>
      <c r="C304" s="58">
        <f t="shared" si="34"/>
        <v>0</v>
      </c>
      <c r="D304" s="59">
        <f t="shared" si="29"/>
        <v>0</v>
      </c>
      <c r="E304" s="59">
        <f t="shared" si="30"/>
        <v>0</v>
      </c>
      <c r="F304" s="59">
        <f t="shared" si="31"/>
        <v>0</v>
      </c>
      <c r="G304" s="58">
        <f t="shared" si="32"/>
        <v>0</v>
      </c>
    </row>
    <row r="305" spans="1:7" ht="15" customHeight="1" x14ac:dyDescent="0.45">
      <c r="A305" s="56">
        <f t="shared" si="33"/>
        <v>291</v>
      </c>
      <c r="B305" s="57">
        <f t="shared" si="28"/>
        <v>55032</v>
      </c>
      <c r="C305" s="58">
        <f t="shared" si="34"/>
        <v>0</v>
      </c>
      <c r="D305" s="59">
        <f t="shared" si="29"/>
        <v>0</v>
      </c>
      <c r="E305" s="59">
        <f t="shared" si="30"/>
        <v>0</v>
      </c>
      <c r="F305" s="59">
        <f t="shared" si="31"/>
        <v>0</v>
      </c>
      <c r="G305" s="58">
        <f t="shared" si="32"/>
        <v>0</v>
      </c>
    </row>
    <row r="306" spans="1:7" ht="15" customHeight="1" x14ac:dyDescent="0.45">
      <c r="A306" s="56">
        <f t="shared" si="33"/>
        <v>292</v>
      </c>
      <c r="B306" s="57">
        <f t="shared" si="28"/>
        <v>55062</v>
      </c>
      <c r="C306" s="58">
        <f t="shared" si="34"/>
        <v>0</v>
      </c>
      <c r="D306" s="59">
        <f t="shared" si="29"/>
        <v>0</v>
      </c>
      <c r="E306" s="59">
        <f t="shared" si="30"/>
        <v>0</v>
      </c>
      <c r="F306" s="59">
        <f t="shared" si="31"/>
        <v>0</v>
      </c>
      <c r="G306" s="58">
        <f t="shared" si="32"/>
        <v>0</v>
      </c>
    </row>
    <row r="307" spans="1:7" ht="15" customHeight="1" x14ac:dyDescent="0.45">
      <c r="A307" s="56">
        <f t="shared" si="33"/>
        <v>293</v>
      </c>
      <c r="B307" s="57">
        <f t="shared" si="28"/>
        <v>55093</v>
      </c>
      <c r="C307" s="58">
        <f t="shared" si="34"/>
        <v>0</v>
      </c>
      <c r="D307" s="59">
        <f t="shared" si="29"/>
        <v>0</v>
      </c>
      <c r="E307" s="59">
        <f t="shared" si="30"/>
        <v>0</v>
      </c>
      <c r="F307" s="59">
        <f t="shared" si="31"/>
        <v>0</v>
      </c>
      <c r="G307" s="58">
        <f t="shared" si="32"/>
        <v>0</v>
      </c>
    </row>
    <row r="308" spans="1:7" ht="15" customHeight="1" x14ac:dyDescent="0.45">
      <c r="A308" s="56">
        <f t="shared" si="33"/>
        <v>294</v>
      </c>
      <c r="B308" s="57">
        <f t="shared" si="28"/>
        <v>55123</v>
      </c>
      <c r="C308" s="58">
        <f t="shared" si="34"/>
        <v>0</v>
      </c>
      <c r="D308" s="59">
        <f t="shared" si="29"/>
        <v>0</v>
      </c>
      <c r="E308" s="59">
        <f t="shared" si="30"/>
        <v>0</v>
      </c>
      <c r="F308" s="59">
        <f t="shared" si="31"/>
        <v>0</v>
      </c>
      <c r="G308" s="58">
        <f t="shared" si="32"/>
        <v>0</v>
      </c>
    </row>
    <row r="309" spans="1:7" ht="15" customHeight="1" x14ac:dyDescent="0.45">
      <c r="A309" s="56">
        <f t="shared" si="33"/>
        <v>295</v>
      </c>
      <c r="B309" s="57">
        <f t="shared" si="28"/>
        <v>55154</v>
      </c>
      <c r="C309" s="58">
        <f t="shared" si="34"/>
        <v>0</v>
      </c>
      <c r="D309" s="59">
        <f t="shared" si="29"/>
        <v>0</v>
      </c>
      <c r="E309" s="59">
        <f t="shared" si="30"/>
        <v>0</v>
      </c>
      <c r="F309" s="59">
        <f t="shared" si="31"/>
        <v>0</v>
      </c>
      <c r="G309" s="58">
        <f t="shared" si="32"/>
        <v>0</v>
      </c>
    </row>
    <row r="310" spans="1:7" ht="15" customHeight="1" x14ac:dyDescent="0.45">
      <c r="A310" s="56">
        <f t="shared" si="33"/>
        <v>296</v>
      </c>
      <c r="B310" s="57">
        <f t="shared" si="28"/>
        <v>55185</v>
      </c>
      <c r="C310" s="58">
        <f t="shared" si="34"/>
        <v>0</v>
      </c>
      <c r="D310" s="59">
        <f t="shared" si="29"/>
        <v>0</v>
      </c>
      <c r="E310" s="59">
        <f t="shared" si="30"/>
        <v>0</v>
      </c>
      <c r="F310" s="59">
        <f t="shared" si="31"/>
        <v>0</v>
      </c>
      <c r="G310" s="58">
        <f t="shared" si="32"/>
        <v>0</v>
      </c>
    </row>
    <row r="311" spans="1:7" ht="15" customHeight="1" x14ac:dyDescent="0.45">
      <c r="A311" s="56">
        <f t="shared" si="33"/>
        <v>297</v>
      </c>
      <c r="B311" s="57">
        <f t="shared" si="28"/>
        <v>55213</v>
      </c>
      <c r="C311" s="58">
        <f t="shared" si="34"/>
        <v>0</v>
      </c>
      <c r="D311" s="59">
        <f t="shared" si="29"/>
        <v>0</v>
      </c>
      <c r="E311" s="59">
        <f t="shared" si="30"/>
        <v>0</v>
      </c>
      <c r="F311" s="59">
        <f t="shared" si="31"/>
        <v>0</v>
      </c>
      <c r="G311" s="58">
        <f t="shared" si="32"/>
        <v>0</v>
      </c>
    </row>
    <row r="312" spans="1:7" ht="15" customHeight="1" x14ac:dyDescent="0.45">
      <c r="A312" s="56">
        <f t="shared" si="33"/>
        <v>298</v>
      </c>
      <c r="B312" s="57">
        <f t="shared" si="28"/>
        <v>55244</v>
      </c>
      <c r="C312" s="58">
        <f t="shared" si="34"/>
        <v>0</v>
      </c>
      <c r="D312" s="59">
        <f t="shared" si="29"/>
        <v>0</v>
      </c>
      <c r="E312" s="59">
        <f t="shared" si="30"/>
        <v>0</v>
      </c>
      <c r="F312" s="59">
        <f t="shared" si="31"/>
        <v>0</v>
      </c>
      <c r="G312" s="58">
        <f t="shared" si="32"/>
        <v>0</v>
      </c>
    </row>
    <row r="313" spans="1:7" ht="15" customHeight="1" x14ac:dyDescent="0.45">
      <c r="A313" s="56">
        <f t="shared" si="33"/>
        <v>299</v>
      </c>
      <c r="B313" s="57">
        <f t="shared" si="28"/>
        <v>55274</v>
      </c>
      <c r="C313" s="58">
        <f t="shared" si="34"/>
        <v>0</v>
      </c>
      <c r="D313" s="59">
        <f t="shared" si="29"/>
        <v>0</v>
      </c>
      <c r="E313" s="59">
        <f t="shared" si="30"/>
        <v>0</v>
      </c>
      <c r="F313" s="59">
        <f t="shared" si="31"/>
        <v>0</v>
      </c>
      <c r="G313" s="58">
        <f t="shared" si="32"/>
        <v>0</v>
      </c>
    </row>
    <row r="314" spans="1:7" ht="15" customHeight="1" x14ac:dyDescent="0.45">
      <c r="A314" s="56">
        <f t="shared" si="33"/>
        <v>300</v>
      </c>
      <c r="B314" s="57">
        <f t="shared" si="28"/>
        <v>55305</v>
      </c>
      <c r="C314" s="58">
        <f t="shared" si="34"/>
        <v>0</v>
      </c>
      <c r="D314" s="59">
        <f t="shared" si="29"/>
        <v>0</v>
      </c>
      <c r="E314" s="59">
        <f t="shared" si="30"/>
        <v>0</v>
      </c>
      <c r="F314" s="59">
        <f t="shared" si="31"/>
        <v>0</v>
      </c>
      <c r="G314" s="58">
        <f t="shared" si="32"/>
        <v>0</v>
      </c>
    </row>
    <row r="315" spans="1:7" ht="15" customHeight="1" x14ac:dyDescent="0.45">
      <c r="A315" s="56">
        <f t="shared" si="33"/>
        <v>301</v>
      </c>
      <c r="B315" s="57">
        <f t="shared" si="28"/>
        <v>55335</v>
      </c>
      <c r="C315" s="58">
        <f t="shared" si="34"/>
        <v>0</v>
      </c>
      <c r="D315" s="59">
        <f t="shared" si="29"/>
        <v>0</v>
      </c>
      <c r="E315" s="59">
        <f t="shared" si="30"/>
        <v>0</v>
      </c>
      <c r="F315" s="59">
        <f t="shared" si="31"/>
        <v>0</v>
      </c>
      <c r="G315" s="58">
        <f t="shared" si="32"/>
        <v>0</v>
      </c>
    </row>
    <row r="316" spans="1:7" ht="15" customHeight="1" x14ac:dyDescent="0.45">
      <c r="A316" s="56">
        <f t="shared" si="33"/>
        <v>302</v>
      </c>
      <c r="B316" s="57">
        <f t="shared" si="28"/>
        <v>55366</v>
      </c>
      <c r="C316" s="58">
        <f t="shared" si="34"/>
        <v>0</v>
      </c>
      <c r="D316" s="59">
        <f t="shared" si="29"/>
        <v>0</v>
      </c>
      <c r="E316" s="59">
        <f t="shared" si="30"/>
        <v>0</v>
      </c>
      <c r="F316" s="59">
        <f t="shared" si="31"/>
        <v>0</v>
      </c>
      <c r="G316" s="58">
        <f t="shared" si="32"/>
        <v>0</v>
      </c>
    </row>
    <row r="317" spans="1:7" ht="15" customHeight="1" x14ac:dyDescent="0.45">
      <c r="A317" s="56">
        <f t="shared" si="33"/>
        <v>303</v>
      </c>
      <c r="B317" s="57">
        <f t="shared" si="28"/>
        <v>55397</v>
      </c>
      <c r="C317" s="58">
        <f t="shared" si="34"/>
        <v>0</v>
      </c>
      <c r="D317" s="59">
        <f t="shared" si="29"/>
        <v>0</v>
      </c>
      <c r="E317" s="59">
        <f t="shared" si="30"/>
        <v>0</v>
      </c>
      <c r="F317" s="59">
        <f t="shared" si="31"/>
        <v>0</v>
      </c>
      <c r="G317" s="58">
        <f t="shared" si="32"/>
        <v>0</v>
      </c>
    </row>
    <row r="318" spans="1:7" ht="15" customHeight="1" x14ac:dyDescent="0.45">
      <c r="A318" s="56">
        <f t="shared" si="33"/>
        <v>304</v>
      </c>
      <c r="B318" s="57">
        <f t="shared" si="28"/>
        <v>55427</v>
      </c>
      <c r="C318" s="58">
        <f t="shared" si="34"/>
        <v>0</v>
      </c>
      <c r="D318" s="59">
        <f t="shared" si="29"/>
        <v>0</v>
      </c>
      <c r="E318" s="59">
        <f t="shared" si="30"/>
        <v>0</v>
      </c>
      <c r="F318" s="59">
        <f t="shared" si="31"/>
        <v>0</v>
      </c>
      <c r="G318" s="58">
        <f t="shared" si="32"/>
        <v>0</v>
      </c>
    </row>
    <row r="319" spans="1:7" ht="15" customHeight="1" x14ac:dyDescent="0.45">
      <c r="A319" s="56">
        <f t="shared" si="33"/>
        <v>305</v>
      </c>
      <c r="B319" s="57">
        <f t="shared" si="28"/>
        <v>55458</v>
      </c>
      <c r="C319" s="58">
        <f t="shared" si="34"/>
        <v>0</v>
      </c>
      <c r="D319" s="59">
        <f t="shared" si="29"/>
        <v>0</v>
      </c>
      <c r="E319" s="59">
        <f t="shared" si="30"/>
        <v>0</v>
      </c>
      <c r="F319" s="59">
        <f t="shared" si="31"/>
        <v>0</v>
      </c>
      <c r="G319" s="58">
        <f t="shared" si="32"/>
        <v>0</v>
      </c>
    </row>
    <row r="320" spans="1:7" ht="15" customHeight="1" x14ac:dyDescent="0.45">
      <c r="A320" s="56">
        <f t="shared" si="33"/>
        <v>306</v>
      </c>
      <c r="B320" s="57">
        <f t="shared" si="28"/>
        <v>55488</v>
      </c>
      <c r="C320" s="58">
        <f t="shared" si="34"/>
        <v>0</v>
      </c>
      <c r="D320" s="59">
        <f t="shared" si="29"/>
        <v>0</v>
      </c>
      <c r="E320" s="59">
        <f t="shared" si="30"/>
        <v>0</v>
      </c>
      <c r="F320" s="59">
        <f t="shared" si="31"/>
        <v>0</v>
      </c>
      <c r="G320" s="58">
        <f t="shared" si="32"/>
        <v>0</v>
      </c>
    </row>
    <row r="321" spans="1:7" ht="15" customHeight="1" x14ac:dyDescent="0.45">
      <c r="A321" s="56">
        <f t="shared" si="33"/>
        <v>307</v>
      </c>
      <c r="B321" s="57">
        <f t="shared" si="28"/>
        <v>55519</v>
      </c>
      <c r="C321" s="58">
        <f t="shared" si="34"/>
        <v>0</v>
      </c>
      <c r="D321" s="59">
        <f t="shared" si="29"/>
        <v>0</v>
      </c>
      <c r="E321" s="59">
        <f t="shared" si="30"/>
        <v>0</v>
      </c>
      <c r="F321" s="59">
        <f t="shared" si="31"/>
        <v>0</v>
      </c>
      <c r="G321" s="58">
        <f t="shared" si="32"/>
        <v>0</v>
      </c>
    </row>
    <row r="322" spans="1:7" ht="15" customHeight="1" x14ac:dyDescent="0.45">
      <c r="A322" s="56">
        <f t="shared" si="33"/>
        <v>308</v>
      </c>
      <c r="B322" s="57">
        <f t="shared" si="28"/>
        <v>55550</v>
      </c>
      <c r="C322" s="58">
        <f t="shared" si="34"/>
        <v>0</v>
      </c>
      <c r="D322" s="59">
        <f t="shared" si="29"/>
        <v>0</v>
      </c>
      <c r="E322" s="59">
        <f t="shared" si="30"/>
        <v>0</v>
      </c>
      <c r="F322" s="59">
        <f t="shared" si="31"/>
        <v>0</v>
      </c>
      <c r="G322" s="58">
        <f t="shared" si="32"/>
        <v>0</v>
      </c>
    </row>
    <row r="323" spans="1:7" ht="15" customHeight="1" x14ac:dyDescent="0.45">
      <c r="A323" s="56">
        <f t="shared" si="33"/>
        <v>309</v>
      </c>
      <c r="B323" s="57">
        <f t="shared" si="28"/>
        <v>55579</v>
      </c>
      <c r="C323" s="58">
        <f t="shared" si="34"/>
        <v>0</v>
      </c>
      <c r="D323" s="59">
        <f t="shared" si="29"/>
        <v>0</v>
      </c>
      <c r="E323" s="59">
        <f t="shared" si="30"/>
        <v>0</v>
      </c>
      <c r="F323" s="59">
        <f t="shared" si="31"/>
        <v>0</v>
      </c>
      <c r="G323" s="58">
        <f t="shared" si="32"/>
        <v>0</v>
      </c>
    </row>
    <row r="324" spans="1:7" ht="15" customHeight="1" x14ac:dyDescent="0.45">
      <c r="A324" s="56">
        <f t="shared" si="33"/>
        <v>310</v>
      </c>
      <c r="B324" s="57">
        <f t="shared" si="28"/>
        <v>55610</v>
      </c>
      <c r="C324" s="58">
        <f t="shared" si="34"/>
        <v>0</v>
      </c>
      <c r="D324" s="59">
        <f t="shared" si="29"/>
        <v>0</v>
      </c>
      <c r="E324" s="59">
        <f t="shared" si="30"/>
        <v>0</v>
      </c>
      <c r="F324" s="59">
        <f t="shared" si="31"/>
        <v>0</v>
      </c>
      <c r="G324" s="58">
        <f t="shared" si="32"/>
        <v>0</v>
      </c>
    </row>
    <row r="325" spans="1:7" ht="15" customHeight="1" x14ac:dyDescent="0.45">
      <c r="A325" s="56">
        <f t="shared" si="33"/>
        <v>311</v>
      </c>
      <c r="B325" s="57">
        <f t="shared" si="28"/>
        <v>55640</v>
      </c>
      <c r="C325" s="58">
        <f t="shared" si="34"/>
        <v>0</v>
      </c>
      <c r="D325" s="59">
        <f t="shared" si="29"/>
        <v>0</v>
      </c>
      <c r="E325" s="59">
        <f t="shared" si="30"/>
        <v>0</v>
      </c>
      <c r="F325" s="59">
        <f t="shared" si="31"/>
        <v>0</v>
      </c>
      <c r="G325" s="58">
        <f t="shared" si="32"/>
        <v>0</v>
      </c>
    </row>
    <row r="326" spans="1:7" ht="15" customHeight="1" x14ac:dyDescent="0.45">
      <c r="A326" s="56">
        <f t="shared" si="33"/>
        <v>312</v>
      </c>
      <c r="B326" s="57">
        <f t="shared" si="28"/>
        <v>55671</v>
      </c>
      <c r="C326" s="58">
        <f t="shared" si="34"/>
        <v>0</v>
      </c>
      <c r="D326" s="59">
        <f t="shared" si="29"/>
        <v>0</v>
      </c>
      <c r="E326" s="59">
        <f t="shared" si="30"/>
        <v>0</v>
      </c>
      <c r="F326" s="59">
        <f t="shared" si="31"/>
        <v>0</v>
      </c>
      <c r="G326" s="58">
        <f t="shared" si="32"/>
        <v>0</v>
      </c>
    </row>
    <row r="327" spans="1:7" ht="15" customHeight="1" x14ac:dyDescent="0.45">
      <c r="A327" s="56">
        <f t="shared" si="33"/>
        <v>313</v>
      </c>
      <c r="B327" s="57">
        <f t="shared" si="28"/>
        <v>55701</v>
      </c>
      <c r="C327" s="58">
        <f t="shared" si="34"/>
        <v>0</v>
      </c>
      <c r="D327" s="59">
        <f t="shared" si="29"/>
        <v>0</v>
      </c>
      <c r="E327" s="59">
        <f t="shared" si="30"/>
        <v>0</v>
      </c>
      <c r="F327" s="59">
        <f t="shared" si="31"/>
        <v>0</v>
      </c>
      <c r="G327" s="58">
        <f t="shared" si="32"/>
        <v>0</v>
      </c>
    </row>
    <row r="328" spans="1:7" ht="15" customHeight="1" x14ac:dyDescent="0.45">
      <c r="A328" s="56">
        <f t="shared" si="33"/>
        <v>314</v>
      </c>
      <c r="B328" s="57">
        <f t="shared" si="28"/>
        <v>55732</v>
      </c>
      <c r="C328" s="58">
        <f t="shared" si="34"/>
        <v>0</v>
      </c>
      <c r="D328" s="59">
        <f t="shared" si="29"/>
        <v>0</v>
      </c>
      <c r="E328" s="59">
        <f t="shared" si="30"/>
        <v>0</v>
      </c>
      <c r="F328" s="59">
        <f t="shared" si="31"/>
        <v>0</v>
      </c>
      <c r="G328" s="58">
        <f t="shared" si="32"/>
        <v>0</v>
      </c>
    </row>
    <row r="329" spans="1:7" ht="15" customHeight="1" x14ac:dyDescent="0.45">
      <c r="A329" s="56">
        <f t="shared" si="33"/>
        <v>315</v>
      </c>
      <c r="B329" s="57">
        <f t="shared" si="28"/>
        <v>55763</v>
      </c>
      <c r="C329" s="58">
        <f t="shared" si="34"/>
        <v>0</v>
      </c>
      <c r="D329" s="59">
        <f t="shared" si="29"/>
        <v>0</v>
      </c>
      <c r="E329" s="59">
        <f t="shared" si="30"/>
        <v>0</v>
      </c>
      <c r="F329" s="59">
        <f t="shared" si="31"/>
        <v>0</v>
      </c>
      <c r="G329" s="58">
        <f t="shared" si="32"/>
        <v>0</v>
      </c>
    </row>
    <row r="330" spans="1:7" ht="15" customHeight="1" x14ac:dyDescent="0.45">
      <c r="A330" s="56">
        <f t="shared" si="33"/>
        <v>316</v>
      </c>
      <c r="B330" s="57">
        <f t="shared" si="28"/>
        <v>55793</v>
      </c>
      <c r="C330" s="58">
        <f t="shared" si="34"/>
        <v>0</v>
      </c>
      <c r="D330" s="59">
        <f t="shared" si="29"/>
        <v>0</v>
      </c>
      <c r="E330" s="59">
        <f t="shared" si="30"/>
        <v>0</v>
      </c>
      <c r="F330" s="59">
        <f t="shared" si="31"/>
        <v>0</v>
      </c>
      <c r="G330" s="58">
        <f t="shared" si="32"/>
        <v>0</v>
      </c>
    </row>
    <row r="331" spans="1:7" ht="15" customHeight="1" x14ac:dyDescent="0.45">
      <c r="A331" s="56">
        <f t="shared" si="33"/>
        <v>317</v>
      </c>
      <c r="B331" s="57">
        <f t="shared" si="28"/>
        <v>55824</v>
      </c>
      <c r="C331" s="58">
        <f t="shared" si="34"/>
        <v>0</v>
      </c>
      <c r="D331" s="59">
        <f t="shared" si="29"/>
        <v>0</v>
      </c>
      <c r="E331" s="59">
        <f t="shared" si="30"/>
        <v>0</v>
      </c>
      <c r="F331" s="59">
        <f t="shared" si="31"/>
        <v>0</v>
      </c>
      <c r="G331" s="58">
        <f t="shared" si="32"/>
        <v>0</v>
      </c>
    </row>
    <row r="332" spans="1:7" ht="15" customHeight="1" x14ac:dyDescent="0.45">
      <c r="A332" s="56">
        <f t="shared" si="33"/>
        <v>318</v>
      </c>
      <c r="B332" s="57">
        <f t="shared" si="28"/>
        <v>55854</v>
      </c>
      <c r="C332" s="58">
        <f t="shared" si="34"/>
        <v>0</v>
      </c>
      <c r="D332" s="59">
        <f t="shared" si="29"/>
        <v>0</v>
      </c>
      <c r="E332" s="59">
        <f t="shared" si="30"/>
        <v>0</v>
      </c>
      <c r="F332" s="59">
        <f t="shared" si="31"/>
        <v>0</v>
      </c>
      <c r="G332" s="58">
        <f t="shared" si="32"/>
        <v>0</v>
      </c>
    </row>
    <row r="333" spans="1:7" ht="15" customHeight="1" x14ac:dyDescent="0.45">
      <c r="A333" s="56">
        <f t="shared" si="33"/>
        <v>319</v>
      </c>
      <c r="B333" s="57">
        <f t="shared" si="28"/>
        <v>55885</v>
      </c>
      <c r="C333" s="58">
        <f t="shared" si="34"/>
        <v>0</v>
      </c>
      <c r="D333" s="59">
        <f t="shared" si="29"/>
        <v>0</v>
      </c>
      <c r="E333" s="59">
        <f t="shared" si="30"/>
        <v>0</v>
      </c>
      <c r="F333" s="59">
        <f t="shared" si="31"/>
        <v>0</v>
      </c>
      <c r="G333" s="58">
        <f t="shared" si="32"/>
        <v>0</v>
      </c>
    </row>
    <row r="334" spans="1:7" ht="15" customHeight="1" x14ac:dyDescent="0.45">
      <c r="A334" s="56">
        <f t="shared" si="33"/>
        <v>320</v>
      </c>
      <c r="B334" s="57">
        <f t="shared" si="28"/>
        <v>55916</v>
      </c>
      <c r="C334" s="58">
        <f t="shared" si="34"/>
        <v>0</v>
      </c>
      <c r="D334" s="59">
        <f t="shared" si="29"/>
        <v>0</v>
      </c>
      <c r="E334" s="59">
        <f t="shared" si="30"/>
        <v>0</v>
      </c>
      <c r="F334" s="59">
        <f t="shared" si="31"/>
        <v>0</v>
      </c>
      <c r="G334" s="58">
        <f t="shared" si="32"/>
        <v>0</v>
      </c>
    </row>
    <row r="335" spans="1:7" ht="15" customHeight="1" x14ac:dyDescent="0.45">
      <c r="A335" s="56">
        <f t="shared" si="33"/>
        <v>321</v>
      </c>
      <c r="B335" s="57">
        <f t="shared" ref="B335:B398" si="35">IF(A335="","",IFERROR(EDATE($B$11,A335-1),""))</f>
        <v>55944</v>
      </c>
      <c r="C335" s="58">
        <f t="shared" si="34"/>
        <v>0</v>
      </c>
      <c r="D335" s="59">
        <f t="shared" ref="D335:D398" si="36">IF(A335="","",IFERROR(IF(C335&lt;=0,0,MIN($B$7,C335+C335*$B$4/12)),0))</f>
        <v>0</v>
      </c>
      <c r="E335" s="59">
        <f t="shared" ref="E335:E374" si="37">IF(A335="","",IFERROR(IF(C335&gt;0,C335*$B$4/12,0),0))</f>
        <v>0</v>
      </c>
      <c r="F335" s="59">
        <f t="shared" ref="F335:F398" si="38">IF(A335="","",D335-E335)</f>
        <v>0</v>
      </c>
      <c r="G335" s="58">
        <f t="shared" ref="G335:G398" si="39">IF(A335="","",C335-F335)</f>
        <v>0</v>
      </c>
    </row>
    <row r="336" spans="1:7" ht="15" customHeight="1" x14ac:dyDescent="0.45">
      <c r="A336" s="56">
        <f t="shared" ref="A336:A374" si="40">IF(AND(A335&lt;&gt;"",A335&lt;$B$5*12),A335+1,"")</f>
        <v>322</v>
      </c>
      <c r="B336" s="57">
        <f t="shared" si="35"/>
        <v>55975</v>
      </c>
      <c r="C336" s="58">
        <f t="shared" ref="C336:C374" si="41">IF(A336="","",G335)</f>
        <v>0</v>
      </c>
      <c r="D336" s="59">
        <f t="shared" si="36"/>
        <v>0</v>
      </c>
      <c r="E336" s="59">
        <f t="shared" si="37"/>
        <v>0</v>
      </c>
      <c r="F336" s="59">
        <f t="shared" si="38"/>
        <v>0</v>
      </c>
      <c r="G336" s="58">
        <f t="shared" si="39"/>
        <v>0</v>
      </c>
    </row>
    <row r="337" spans="1:7" ht="15" customHeight="1" x14ac:dyDescent="0.45">
      <c r="A337" s="56">
        <f t="shared" si="40"/>
        <v>323</v>
      </c>
      <c r="B337" s="57">
        <f t="shared" si="35"/>
        <v>56005</v>
      </c>
      <c r="C337" s="58">
        <f t="shared" si="41"/>
        <v>0</v>
      </c>
      <c r="D337" s="59">
        <f t="shared" si="36"/>
        <v>0</v>
      </c>
      <c r="E337" s="59">
        <f t="shared" si="37"/>
        <v>0</v>
      </c>
      <c r="F337" s="59">
        <f t="shared" si="38"/>
        <v>0</v>
      </c>
      <c r="G337" s="58">
        <f t="shared" si="39"/>
        <v>0</v>
      </c>
    </row>
    <row r="338" spans="1:7" ht="15" customHeight="1" x14ac:dyDescent="0.45">
      <c r="A338" s="56">
        <f t="shared" si="40"/>
        <v>324</v>
      </c>
      <c r="B338" s="57">
        <f t="shared" si="35"/>
        <v>56036</v>
      </c>
      <c r="C338" s="58">
        <f t="shared" si="41"/>
        <v>0</v>
      </c>
      <c r="D338" s="59">
        <f t="shared" si="36"/>
        <v>0</v>
      </c>
      <c r="E338" s="59">
        <f t="shared" si="37"/>
        <v>0</v>
      </c>
      <c r="F338" s="59">
        <f t="shared" si="38"/>
        <v>0</v>
      </c>
      <c r="G338" s="58">
        <f t="shared" si="39"/>
        <v>0</v>
      </c>
    </row>
    <row r="339" spans="1:7" ht="15" customHeight="1" x14ac:dyDescent="0.45">
      <c r="A339" s="56">
        <f t="shared" si="40"/>
        <v>325</v>
      </c>
      <c r="B339" s="57">
        <f t="shared" si="35"/>
        <v>56066</v>
      </c>
      <c r="C339" s="58">
        <f t="shared" si="41"/>
        <v>0</v>
      </c>
      <c r="D339" s="59">
        <f t="shared" si="36"/>
        <v>0</v>
      </c>
      <c r="E339" s="59">
        <f t="shared" si="37"/>
        <v>0</v>
      </c>
      <c r="F339" s="59">
        <f t="shared" si="38"/>
        <v>0</v>
      </c>
      <c r="G339" s="58">
        <f t="shared" si="39"/>
        <v>0</v>
      </c>
    </row>
    <row r="340" spans="1:7" ht="15" customHeight="1" x14ac:dyDescent="0.45">
      <c r="A340" s="56">
        <f t="shared" si="40"/>
        <v>326</v>
      </c>
      <c r="B340" s="57">
        <f t="shared" si="35"/>
        <v>56097</v>
      </c>
      <c r="C340" s="58">
        <f t="shared" si="41"/>
        <v>0</v>
      </c>
      <c r="D340" s="59">
        <f t="shared" si="36"/>
        <v>0</v>
      </c>
      <c r="E340" s="59">
        <f t="shared" si="37"/>
        <v>0</v>
      </c>
      <c r="F340" s="59">
        <f t="shared" si="38"/>
        <v>0</v>
      </c>
      <c r="G340" s="58">
        <f t="shared" si="39"/>
        <v>0</v>
      </c>
    </row>
    <row r="341" spans="1:7" ht="15" customHeight="1" x14ac:dyDescent="0.45">
      <c r="A341" s="56">
        <f t="shared" si="40"/>
        <v>327</v>
      </c>
      <c r="B341" s="57">
        <f t="shared" si="35"/>
        <v>56128</v>
      </c>
      <c r="C341" s="58">
        <f t="shared" si="41"/>
        <v>0</v>
      </c>
      <c r="D341" s="59">
        <f t="shared" si="36"/>
        <v>0</v>
      </c>
      <c r="E341" s="59">
        <f t="shared" si="37"/>
        <v>0</v>
      </c>
      <c r="F341" s="59">
        <f t="shared" si="38"/>
        <v>0</v>
      </c>
      <c r="G341" s="58">
        <f t="shared" si="39"/>
        <v>0</v>
      </c>
    </row>
    <row r="342" spans="1:7" ht="15" customHeight="1" x14ac:dyDescent="0.45">
      <c r="A342" s="56">
        <f t="shared" si="40"/>
        <v>328</v>
      </c>
      <c r="B342" s="57">
        <f t="shared" si="35"/>
        <v>56158</v>
      </c>
      <c r="C342" s="58">
        <f t="shared" si="41"/>
        <v>0</v>
      </c>
      <c r="D342" s="59">
        <f t="shared" si="36"/>
        <v>0</v>
      </c>
      <c r="E342" s="59">
        <f t="shared" si="37"/>
        <v>0</v>
      </c>
      <c r="F342" s="59">
        <f t="shared" si="38"/>
        <v>0</v>
      </c>
      <c r="G342" s="58">
        <f t="shared" si="39"/>
        <v>0</v>
      </c>
    </row>
    <row r="343" spans="1:7" ht="15" customHeight="1" x14ac:dyDescent="0.45">
      <c r="A343" s="56">
        <f t="shared" si="40"/>
        <v>329</v>
      </c>
      <c r="B343" s="57">
        <f t="shared" si="35"/>
        <v>56189</v>
      </c>
      <c r="C343" s="58">
        <f t="shared" si="41"/>
        <v>0</v>
      </c>
      <c r="D343" s="59">
        <f t="shared" si="36"/>
        <v>0</v>
      </c>
      <c r="E343" s="59">
        <f t="shared" si="37"/>
        <v>0</v>
      </c>
      <c r="F343" s="59">
        <f t="shared" si="38"/>
        <v>0</v>
      </c>
      <c r="G343" s="58">
        <f t="shared" si="39"/>
        <v>0</v>
      </c>
    </row>
    <row r="344" spans="1:7" ht="15" customHeight="1" x14ac:dyDescent="0.45">
      <c r="A344" s="56">
        <f t="shared" si="40"/>
        <v>330</v>
      </c>
      <c r="B344" s="57">
        <f t="shared" si="35"/>
        <v>56219</v>
      </c>
      <c r="C344" s="58">
        <f t="shared" si="41"/>
        <v>0</v>
      </c>
      <c r="D344" s="59">
        <f t="shared" si="36"/>
        <v>0</v>
      </c>
      <c r="E344" s="59">
        <f t="shared" si="37"/>
        <v>0</v>
      </c>
      <c r="F344" s="59">
        <f t="shared" si="38"/>
        <v>0</v>
      </c>
      <c r="G344" s="58">
        <f t="shared" si="39"/>
        <v>0</v>
      </c>
    </row>
    <row r="345" spans="1:7" ht="15" customHeight="1" x14ac:dyDescent="0.45">
      <c r="A345" s="56">
        <f t="shared" si="40"/>
        <v>331</v>
      </c>
      <c r="B345" s="57">
        <f t="shared" si="35"/>
        <v>56250</v>
      </c>
      <c r="C345" s="58">
        <f t="shared" si="41"/>
        <v>0</v>
      </c>
      <c r="D345" s="59">
        <f t="shared" si="36"/>
        <v>0</v>
      </c>
      <c r="E345" s="59">
        <f t="shared" si="37"/>
        <v>0</v>
      </c>
      <c r="F345" s="59">
        <f t="shared" si="38"/>
        <v>0</v>
      </c>
      <c r="G345" s="58">
        <f t="shared" si="39"/>
        <v>0</v>
      </c>
    </row>
    <row r="346" spans="1:7" ht="15" customHeight="1" x14ac:dyDescent="0.45">
      <c r="A346" s="56">
        <f t="shared" si="40"/>
        <v>332</v>
      </c>
      <c r="B346" s="57">
        <f t="shared" si="35"/>
        <v>56281</v>
      </c>
      <c r="C346" s="58">
        <f t="shared" si="41"/>
        <v>0</v>
      </c>
      <c r="D346" s="59">
        <f t="shared" si="36"/>
        <v>0</v>
      </c>
      <c r="E346" s="59">
        <f t="shared" si="37"/>
        <v>0</v>
      </c>
      <c r="F346" s="59">
        <f t="shared" si="38"/>
        <v>0</v>
      </c>
      <c r="G346" s="58">
        <f t="shared" si="39"/>
        <v>0</v>
      </c>
    </row>
    <row r="347" spans="1:7" ht="15" customHeight="1" x14ac:dyDescent="0.45">
      <c r="A347" s="56">
        <f t="shared" si="40"/>
        <v>333</v>
      </c>
      <c r="B347" s="57">
        <f t="shared" si="35"/>
        <v>56309</v>
      </c>
      <c r="C347" s="58">
        <f t="shared" si="41"/>
        <v>0</v>
      </c>
      <c r="D347" s="59">
        <f t="shared" si="36"/>
        <v>0</v>
      </c>
      <c r="E347" s="59">
        <f t="shared" si="37"/>
        <v>0</v>
      </c>
      <c r="F347" s="59">
        <f t="shared" si="38"/>
        <v>0</v>
      </c>
      <c r="G347" s="58">
        <f t="shared" si="39"/>
        <v>0</v>
      </c>
    </row>
    <row r="348" spans="1:7" ht="15" customHeight="1" x14ac:dyDescent="0.45">
      <c r="A348" s="56">
        <f t="shared" si="40"/>
        <v>334</v>
      </c>
      <c r="B348" s="57">
        <f t="shared" si="35"/>
        <v>56340</v>
      </c>
      <c r="C348" s="58">
        <f t="shared" si="41"/>
        <v>0</v>
      </c>
      <c r="D348" s="59">
        <f t="shared" si="36"/>
        <v>0</v>
      </c>
      <c r="E348" s="59">
        <f t="shared" si="37"/>
        <v>0</v>
      </c>
      <c r="F348" s="59">
        <f t="shared" si="38"/>
        <v>0</v>
      </c>
      <c r="G348" s="58">
        <f t="shared" si="39"/>
        <v>0</v>
      </c>
    </row>
    <row r="349" spans="1:7" ht="15" customHeight="1" x14ac:dyDescent="0.45">
      <c r="A349" s="56">
        <f t="shared" si="40"/>
        <v>335</v>
      </c>
      <c r="B349" s="57">
        <f t="shared" si="35"/>
        <v>56370</v>
      </c>
      <c r="C349" s="58">
        <f t="shared" si="41"/>
        <v>0</v>
      </c>
      <c r="D349" s="59">
        <f t="shared" si="36"/>
        <v>0</v>
      </c>
      <c r="E349" s="59">
        <f t="shared" si="37"/>
        <v>0</v>
      </c>
      <c r="F349" s="59">
        <f t="shared" si="38"/>
        <v>0</v>
      </c>
      <c r="G349" s="58">
        <f t="shared" si="39"/>
        <v>0</v>
      </c>
    </row>
    <row r="350" spans="1:7" ht="15" customHeight="1" x14ac:dyDescent="0.45">
      <c r="A350" s="56">
        <f t="shared" si="40"/>
        <v>336</v>
      </c>
      <c r="B350" s="57">
        <f t="shared" si="35"/>
        <v>56401</v>
      </c>
      <c r="C350" s="58">
        <f t="shared" si="41"/>
        <v>0</v>
      </c>
      <c r="D350" s="59">
        <f t="shared" si="36"/>
        <v>0</v>
      </c>
      <c r="E350" s="59">
        <f t="shared" si="37"/>
        <v>0</v>
      </c>
      <c r="F350" s="59">
        <f t="shared" si="38"/>
        <v>0</v>
      </c>
      <c r="G350" s="58">
        <f t="shared" si="39"/>
        <v>0</v>
      </c>
    </row>
    <row r="351" spans="1:7" ht="15" customHeight="1" x14ac:dyDescent="0.45">
      <c r="A351" s="56">
        <f t="shared" si="40"/>
        <v>337</v>
      </c>
      <c r="B351" s="57">
        <f t="shared" si="35"/>
        <v>56431</v>
      </c>
      <c r="C351" s="58">
        <f t="shared" si="41"/>
        <v>0</v>
      </c>
      <c r="D351" s="59">
        <f t="shared" si="36"/>
        <v>0</v>
      </c>
      <c r="E351" s="59">
        <f t="shared" si="37"/>
        <v>0</v>
      </c>
      <c r="F351" s="59">
        <f t="shared" si="38"/>
        <v>0</v>
      </c>
      <c r="G351" s="58">
        <f t="shared" si="39"/>
        <v>0</v>
      </c>
    </row>
    <row r="352" spans="1:7" ht="15" customHeight="1" x14ac:dyDescent="0.45">
      <c r="A352" s="56">
        <f t="shared" si="40"/>
        <v>338</v>
      </c>
      <c r="B352" s="57">
        <f t="shared" si="35"/>
        <v>56462</v>
      </c>
      <c r="C352" s="58">
        <f t="shared" si="41"/>
        <v>0</v>
      </c>
      <c r="D352" s="59">
        <f t="shared" si="36"/>
        <v>0</v>
      </c>
      <c r="E352" s="59">
        <f t="shared" si="37"/>
        <v>0</v>
      </c>
      <c r="F352" s="59">
        <f t="shared" si="38"/>
        <v>0</v>
      </c>
      <c r="G352" s="58">
        <f t="shared" si="39"/>
        <v>0</v>
      </c>
    </row>
    <row r="353" spans="1:7" ht="15" customHeight="1" x14ac:dyDescent="0.45">
      <c r="A353" s="56">
        <f t="shared" si="40"/>
        <v>339</v>
      </c>
      <c r="B353" s="57">
        <f t="shared" si="35"/>
        <v>56493</v>
      </c>
      <c r="C353" s="58">
        <f t="shared" si="41"/>
        <v>0</v>
      </c>
      <c r="D353" s="59">
        <f t="shared" si="36"/>
        <v>0</v>
      </c>
      <c r="E353" s="59">
        <f t="shared" si="37"/>
        <v>0</v>
      </c>
      <c r="F353" s="59">
        <f t="shared" si="38"/>
        <v>0</v>
      </c>
      <c r="G353" s="58">
        <f t="shared" si="39"/>
        <v>0</v>
      </c>
    </row>
    <row r="354" spans="1:7" ht="15" customHeight="1" x14ac:dyDescent="0.45">
      <c r="A354" s="56">
        <f t="shared" si="40"/>
        <v>340</v>
      </c>
      <c r="B354" s="57">
        <f t="shared" si="35"/>
        <v>56523</v>
      </c>
      <c r="C354" s="58">
        <f t="shared" si="41"/>
        <v>0</v>
      </c>
      <c r="D354" s="59">
        <f t="shared" si="36"/>
        <v>0</v>
      </c>
      <c r="E354" s="59">
        <f t="shared" si="37"/>
        <v>0</v>
      </c>
      <c r="F354" s="59">
        <f t="shared" si="38"/>
        <v>0</v>
      </c>
      <c r="G354" s="58">
        <f t="shared" si="39"/>
        <v>0</v>
      </c>
    </row>
    <row r="355" spans="1:7" ht="15" customHeight="1" x14ac:dyDescent="0.45">
      <c r="A355" s="56">
        <f t="shared" si="40"/>
        <v>341</v>
      </c>
      <c r="B355" s="57">
        <f t="shared" si="35"/>
        <v>56554</v>
      </c>
      <c r="C355" s="58">
        <f t="shared" si="41"/>
        <v>0</v>
      </c>
      <c r="D355" s="59">
        <f t="shared" si="36"/>
        <v>0</v>
      </c>
      <c r="E355" s="59">
        <f t="shared" si="37"/>
        <v>0</v>
      </c>
      <c r="F355" s="59">
        <f t="shared" si="38"/>
        <v>0</v>
      </c>
      <c r="G355" s="58">
        <f t="shared" si="39"/>
        <v>0</v>
      </c>
    </row>
    <row r="356" spans="1:7" ht="15" customHeight="1" x14ac:dyDescent="0.45">
      <c r="A356" s="56">
        <f t="shared" si="40"/>
        <v>342</v>
      </c>
      <c r="B356" s="57">
        <f t="shared" si="35"/>
        <v>56584</v>
      </c>
      <c r="C356" s="58">
        <f t="shared" si="41"/>
        <v>0</v>
      </c>
      <c r="D356" s="59">
        <f t="shared" si="36"/>
        <v>0</v>
      </c>
      <c r="E356" s="59">
        <f t="shared" si="37"/>
        <v>0</v>
      </c>
      <c r="F356" s="59">
        <f t="shared" si="38"/>
        <v>0</v>
      </c>
      <c r="G356" s="58">
        <f t="shared" si="39"/>
        <v>0</v>
      </c>
    </row>
    <row r="357" spans="1:7" ht="15" customHeight="1" x14ac:dyDescent="0.45">
      <c r="A357" s="56">
        <f t="shared" si="40"/>
        <v>343</v>
      </c>
      <c r="B357" s="57">
        <f t="shared" si="35"/>
        <v>56615</v>
      </c>
      <c r="C357" s="58">
        <f t="shared" si="41"/>
        <v>0</v>
      </c>
      <c r="D357" s="59">
        <f t="shared" si="36"/>
        <v>0</v>
      </c>
      <c r="E357" s="59">
        <f t="shared" si="37"/>
        <v>0</v>
      </c>
      <c r="F357" s="59">
        <f t="shared" si="38"/>
        <v>0</v>
      </c>
      <c r="G357" s="58">
        <f t="shared" si="39"/>
        <v>0</v>
      </c>
    </row>
    <row r="358" spans="1:7" ht="15" customHeight="1" x14ac:dyDescent="0.45">
      <c r="A358" s="56">
        <f t="shared" si="40"/>
        <v>344</v>
      </c>
      <c r="B358" s="57">
        <f t="shared" si="35"/>
        <v>56646</v>
      </c>
      <c r="C358" s="58">
        <f t="shared" si="41"/>
        <v>0</v>
      </c>
      <c r="D358" s="59">
        <f t="shared" si="36"/>
        <v>0</v>
      </c>
      <c r="E358" s="59">
        <f t="shared" si="37"/>
        <v>0</v>
      </c>
      <c r="F358" s="59">
        <f t="shared" si="38"/>
        <v>0</v>
      </c>
      <c r="G358" s="58">
        <f t="shared" si="39"/>
        <v>0</v>
      </c>
    </row>
    <row r="359" spans="1:7" ht="15" customHeight="1" x14ac:dyDescent="0.45">
      <c r="A359" s="56">
        <f t="shared" si="40"/>
        <v>345</v>
      </c>
      <c r="B359" s="57">
        <f t="shared" si="35"/>
        <v>56674</v>
      </c>
      <c r="C359" s="58">
        <f t="shared" si="41"/>
        <v>0</v>
      </c>
      <c r="D359" s="59">
        <f t="shared" si="36"/>
        <v>0</v>
      </c>
      <c r="E359" s="59">
        <f t="shared" si="37"/>
        <v>0</v>
      </c>
      <c r="F359" s="59">
        <f t="shared" si="38"/>
        <v>0</v>
      </c>
      <c r="G359" s="58">
        <f t="shared" si="39"/>
        <v>0</v>
      </c>
    </row>
    <row r="360" spans="1:7" ht="15" customHeight="1" x14ac:dyDescent="0.45">
      <c r="A360" s="56">
        <f t="shared" si="40"/>
        <v>346</v>
      </c>
      <c r="B360" s="57">
        <f t="shared" si="35"/>
        <v>56705</v>
      </c>
      <c r="C360" s="58">
        <f t="shared" si="41"/>
        <v>0</v>
      </c>
      <c r="D360" s="59">
        <f t="shared" si="36"/>
        <v>0</v>
      </c>
      <c r="E360" s="59">
        <f t="shared" si="37"/>
        <v>0</v>
      </c>
      <c r="F360" s="59">
        <f t="shared" si="38"/>
        <v>0</v>
      </c>
      <c r="G360" s="58">
        <f t="shared" si="39"/>
        <v>0</v>
      </c>
    </row>
    <row r="361" spans="1:7" ht="15" customHeight="1" x14ac:dyDescent="0.45">
      <c r="A361" s="56">
        <f t="shared" si="40"/>
        <v>347</v>
      </c>
      <c r="B361" s="57">
        <f t="shared" si="35"/>
        <v>56735</v>
      </c>
      <c r="C361" s="58">
        <f t="shared" si="41"/>
        <v>0</v>
      </c>
      <c r="D361" s="59">
        <f t="shared" si="36"/>
        <v>0</v>
      </c>
      <c r="E361" s="59">
        <f t="shared" si="37"/>
        <v>0</v>
      </c>
      <c r="F361" s="59">
        <f t="shared" si="38"/>
        <v>0</v>
      </c>
      <c r="G361" s="58">
        <f t="shared" si="39"/>
        <v>0</v>
      </c>
    </row>
    <row r="362" spans="1:7" ht="15" customHeight="1" x14ac:dyDescent="0.45">
      <c r="A362" s="56">
        <f t="shared" si="40"/>
        <v>348</v>
      </c>
      <c r="B362" s="57">
        <f t="shared" si="35"/>
        <v>56766</v>
      </c>
      <c r="C362" s="58">
        <f t="shared" si="41"/>
        <v>0</v>
      </c>
      <c r="D362" s="59">
        <f t="shared" si="36"/>
        <v>0</v>
      </c>
      <c r="E362" s="59">
        <f t="shared" si="37"/>
        <v>0</v>
      </c>
      <c r="F362" s="59">
        <f t="shared" si="38"/>
        <v>0</v>
      </c>
      <c r="G362" s="58">
        <f t="shared" si="39"/>
        <v>0</v>
      </c>
    </row>
    <row r="363" spans="1:7" ht="15" customHeight="1" x14ac:dyDescent="0.45">
      <c r="A363" s="56">
        <f t="shared" si="40"/>
        <v>349</v>
      </c>
      <c r="B363" s="57">
        <f t="shared" si="35"/>
        <v>56796</v>
      </c>
      <c r="C363" s="58">
        <f t="shared" si="41"/>
        <v>0</v>
      </c>
      <c r="D363" s="59">
        <f t="shared" si="36"/>
        <v>0</v>
      </c>
      <c r="E363" s="59">
        <f t="shared" si="37"/>
        <v>0</v>
      </c>
      <c r="F363" s="59">
        <f t="shared" si="38"/>
        <v>0</v>
      </c>
      <c r="G363" s="58">
        <f t="shared" si="39"/>
        <v>0</v>
      </c>
    </row>
    <row r="364" spans="1:7" ht="15" customHeight="1" x14ac:dyDescent="0.45">
      <c r="A364" s="56">
        <f t="shared" si="40"/>
        <v>350</v>
      </c>
      <c r="B364" s="57">
        <f t="shared" si="35"/>
        <v>56827</v>
      </c>
      <c r="C364" s="58">
        <f t="shared" si="41"/>
        <v>0</v>
      </c>
      <c r="D364" s="59">
        <f t="shared" si="36"/>
        <v>0</v>
      </c>
      <c r="E364" s="59">
        <f t="shared" si="37"/>
        <v>0</v>
      </c>
      <c r="F364" s="59">
        <f t="shared" si="38"/>
        <v>0</v>
      </c>
      <c r="G364" s="58">
        <f t="shared" si="39"/>
        <v>0</v>
      </c>
    </row>
    <row r="365" spans="1:7" ht="15" customHeight="1" x14ac:dyDescent="0.45">
      <c r="A365" s="56">
        <f t="shared" si="40"/>
        <v>351</v>
      </c>
      <c r="B365" s="57">
        <f t="shared" si="35"/>
        <v>56858</v>
      </c>
      <c r="C365" s="58">
        <f t="shared" si="41"/>
        <v>0</v>
      </c>
      <c r="D365" s="59">
        <f t="shared" si="36"/>
        <v>0</v>
      </c>
      <c r="E365" s="59">
        <f t="shared" si="37"/>
        <v>0</v>
      </c>
      <c r="F365" s="59">
        <f t="shared" si="38"/>
        <v>0</v>
      </c>
      <c r="G365" s="58">
        <f t="shared" si="39"/>
        <v>0</v>
      </c>
    </row>
    <row r="366" spans="1:7" ht="15" customHeight="1" x14ac:dyDescent="0.45">
      <c r="A366" s="56">
        <f t="shared" si="40"/>
        <v>352</v>
      </c>
      <c r="B366" s="57">
        <f t="shared" si="35"/>
        <v>56888</v>
      </c>
      <c r="C366" s="58">
        <f t="shared" si="41"/>
        <v>0</v>
      </c>
      <c r="D366" s="59">
        <f t="shared" si="36"/>
        <v>0</v>
      </c>
      <c r="E366" s="59">
        <f t="shared" si="37"/>
        <v>0</v>
      </c>
      <c r="F366" s="59">
        <f t="shared" si="38"/>
        <v>0</v>
      </c>
      <c r="G366" s="58">
        <f t="shared" si="39"/>
        <v>0</v>
      </c>
    </row>
    <row r="367" spans="1:7" ht="15" customHeight="1" x14ac:dyDescent="0.45">
      <c r="A367" s="56">
        <f t="shared" si="40"/>
        <v>353</v>
      </c>
      <c r="B367" s="57">
        <f t="shared" si="35"/>
        <v>56919</v>
      </c>
      <c r="C367" s="58">
        <f t="shared" si="41"/>
        <v>0</v>
      </c>
      <c r="D367" s="59">
        <f t="shared" si="36"/>
        <v>0</v>
      </c>
      <c r="E367" s="59">
        <f t="shared" si="37"/>
        <v>0</v>
      </c>
      <c r="F367" s="59">
        <f t="shared" si="38"/>
        <v>0</v>
      </c>
      <c r="G367" s="58">
        <f t="shared" si="39"/>
        <v>0</v>
      </c>
    </row>
    <row r="368" spans="1:7" ht="15" customHeight="1" x14ac:dyDescent="0.45">
      <c r="A368" s="56">
        <f t="shared" si="40"/>
        <v>354</v>
      </c>
      <c r="B368" s="57">
        <f t="shared" si="35"/>
        <v>56949</v>
      </c>
      <c r="C368" s="58">
        <f t="shared" si="41"/>
        <v>0</v>
      </c>
      <c r="D368" s="59">
        <f t="shared" si="36"/>
        <v>0</v>
      </c>
      <c r="E368" s="59">
        <f t="shared" si="37"/>
        <v>0</v>
      </c>
      <c r="F368" s="59">
        <f t="shared" si="38"/>
        <v>0</v>
      </c>
      <c r="G368" s="58">
        <f t="shared" si="39"/>
        <v>0</v>
      </c>
    </row>
    <row r="369" spans="1:7" ht="15" customHeight="1" x14ac:dyDescent="0.45">
      <c r="A369" s="56">
        <f t="shared" si="40"/>
        <v>355</v>
      </c>
      <c r="B369" s="57">
        <f t="shared" si="35"/>
        <v>56980</v>
      </c>
      <c r="C369" s="58">
        <f t="shared" si="41"/>
        <v>0</v>
      </c>
      <c r="D369" s="59">
        <f t="shared" si="36"/>
        <v>0</v>
      </c>
      <c r="E369" s="59">
        <f t="shared" si="37"/>
        <v>0</v>
      </c>
      <c r="F369" s="59">
        <f t="shared" si="38"/>
        <v>0</v>
      </c>
      <c r="G369" s="58">
        <f t="shared" si="39"/>
        <v>0</v>
      </c>
    </row>
    <row r="370" spans="1:7" ht="15" customHeight="1" x14ac:dyDescent="0.45">
      <c r="A370" s="56">
        <f t="shared" si="40"/>
        <v>356</v>
      </c>
      <c r="B370" s="57">
        <f t="shared" si="35"/>
        <v>57011</v>
      </c>
      <c r="C370" s="58">
        <f t="shared" si="41"/>
        <v>0</v>
      </c>
      <c r="D370" s="59">
        <f t="shared" si="36"/>
        <v>0</v>
      </c>
      <c r="E370" s="59">
        <f t="shared" si="37"/>
        <v>0</v>
      </c>
      <c r="F370" s="59">
        <f t="shared" si="38"/>
        <v>0</v>
      </c>
      <c r="G370" s="58">
        <f t="shared" si="39"/>
        <v>0</v>
      </c>
    </row>
    <row r="371" spans="1:7" ht="15" customHeight="1" x14ac:dyDescent="0.45">
      <c r="A371" s="56">
        <f t="shared" si="40"/>
        <v>357</v>
      </c>
      <c r="B371" s="57">
        <f t="shared" si="35"/>
        <v>57040</v>
      </c>
      <c r="C371" s="58">
        <f t="shared" si="41"/>
        <v>0</v>
      </c>
      <c r="D371" s="59">
        <f t="shared" si="36"/>
        <v>0</v>
      </c>
      <c r="E371" s="59">
        <f t="shared" si="37"/>
        <v>0</v>
      </c>
      <c r="F371" s="59">
        <f t="shared" si="38"/>
        <v>0</v>
      </c>
      <c r="G371" s="58">
        <f t="shared" si="39"/>
        <v>0</v>
      </c>
    </row>
    <row r="372" spans="1:7" ht="15" customHeight="1" x14ac:dyDescent="0.45">
      <c r="A372" s="56">
        <f t="shared" si="40"/>
        <v>358</v>
      </c>
      <c r="B372" s="57">
        <f t="shared" si="35"/>
        <v>57071</v>
      </c>
      <c r="C372" s="58">
        <f t="shared" si="41"/>
        <v>0</v>
      </c>
      <c r="D372" s="59">
        <f t="shared" si="36"/>
        <v>0</v>
      </c>
      <c r="E372" s="59">
        <f t="shared" si="37"/>
        <v>0</v>
      </c>
      <c r="F372" s="59">
        <f t="shared" si="38"/>
        <v>0</v>
      </c>
      <c r="G372" s="58">
        <f t="shared" si="39"/>
        <v>0</v>
      </c>
    </row>
    <row r="373" spans="1:7" ht="15" customHeight="1" x14ac:dyDescent="0.45">
      <c r="A373" s="56">
        <f t="shared" si="40"/>
        <v>359</v>
      </c>
      <c r="B373" s="57">
        <f t="shared" si="35"/>
        <v>57101</v>
      </c>
      <c r="C373" s="58">
        <f t="shared" si="41"/>
        <v>0</v>
      </c>
      <c r="D373" s="59">
        <f t="shared" si="36"/>
        <v>0</v>
      </c>
      <c r="E373" s="59">
        <f t="shared" si="37"/>
        <v>0</v>
      </c>
      <c r="F373" s="59">
        <f t="shared" si="38"/>
        <v>0</v>
      </c>
      <c r="G373" s="58">
        <f t="shared" si="39"/>
        <v>0</v>
      </c>
    </row>
    <row r="374" spans="1:7" ht="15" customHeight="1" x14ac:dyDescent="0.45">
      <c r="A374" s="56">
        <f t="shared" si="40"/>
        <v>360</v>
      </c>
      <c r="B374" s="57">
        <f t="shared" si="35"/>
        <v>57132</v>
      </c>
      <c r="C374" s="58">
        <f t="shared" si="41"/>
        <v>0</v>
      </c>
      <c r="D374" s="59">
        <f t="shared" si="36"/>
        <v>0</v>
      </c>
      <c r="E374" s="59">
        <f t="shared" si="37"/>
        <v>0</v>
      </c>
      <c r="F374" s="59">
        <f t="shared" si="38"/>
        <v>0</v>
      </c>
      <c r="G374" s="58">
        <f t="shared" si="39"/>
        <v>0</v>
      </c>
    </row>
  </sheetData>
  <sheetProtection password="CE4B" sheet="1" formatCells="0"/>
  <mergeCells count="2">
    <mergeCell ref="A1:G1"/>
    <mergeCell ref="A13:G13"/>
  </mergeCells>
  <pageMargins left="0.75" right="0.75" top="1" bottom="1"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F20"/>
  <sheetViews>
    <sheetView showGridLines="0" zoomScaleNormal="100" workbookViewId="0"/>
  </sheetViews>
  <sheetFormatPr defaultColWidth="8.6640625" defaultRowHeight="14.25" x14ac:dyDescent="0.45"/>
  <cols>
    <col min="1" max="1" width="2" customWidth="1"/>
    <col min="2" max="4" width="16" customWidth="1"/>
    <col min="5" max="5" width="12" customWidth="1"/>
    <col min="6" max="6" width="18" customWidth="1"/>
  </cols>
  <sheetData>
    <row r="1" spans="2:6" ht="25.5" customHeight="1" x14ac:dyDescent="0.45">
      <c r="B1" s="72" t="s">
        <v>173</v>
      </c>
      <c r="C1" s="72"/>
      <c r="D1" s="72"/>
      <c r="E1" s="72"/>
      <c r="F1" s="72"/>
    </row>
    <row r="2" spans="2:6" ht="15" customHeight="1" x14ac:dyDescent="0.45">
      <c r="B2" s="73" t="s">
        <v>174</v>
      </c>
      <c r="C2" s="73"/>
      <c r="D2" s="73"/>
      <c r="E2" s="73"/>
      <c r="F2" s="73"/>
    </row>
    <row r="4" spans="2:6" ht="15" customHeight="1" x14ac:dyDescent="0.45">
      <c r="B4" s="60" t="s">
        <v>175</v>
      </c>
      <c r="C4" s="60" t="s">
        <v>176</v>
      </c>
      <c r="D4" s="60" t="s">
        <v>177</v>
      </c>
      <c r="E4" s="60" t="s">
        <v>178</v>
      </c>
      <c r="F4" s="60" t="s">
        <v>179</v>
      </c>
    </row>
    <row r="5" spans="2:6" ht="15" customHeight="1" x14ac:dyDescent="0.45">
      <c r="B5" s="23" t="s">
        <v>180</v>
      </c>
      <c r="C5" s="27"/>
      <c r="D5" s="61"/>
      <c r="E5" s="53">
        <f>DAY(EOMONTH(DATE(2025,1,1),0))</f>
        <v>31</v>
      </c>
      <c r="F5" s="26">
        <f t="shared" ref="F5:F16" si="0">IFERROR(C5*D5*E5,0)</f>
        <v>0</v>
      </c>
    </row>
    <row r="6" spans="2:6" ht="15" customHeight="1" x14ac:dyDescent="0.45">
      <c r="B6" s="23" t="s">
        <v>181</v>
      </c>
      <c r="C6" s="27"/>
      <c r="D6" s="61"/>
      <c r="E6" s="53">
        <f>DAY(EOMONTH(DATE(2025,2,1),0))</f>
        <v>28</v>
      </c>
      <c r="F6" s="26">
        <f t="shared" si="0"/>
        <v>0</v>
      </c>
    </row>
    <row r="7" spans="2:6" ht="15" customHeight="1" x14ac:dyDescent="0.45">
      <c r="B7" s="23" t="s">
        <v>182</v>
      </c>
      <c r="C7" s="27"/>
      <c r="D7" s="61"/>
      <c r="E7" s="53">
        <f>DAY(EOMONTH(DATE(2025,3,1),0))</f>
        <v>31</v>
      </c>
      <c r="F7" s="26">
        <f t="shared" si="0"/>
        <v>0</v>
      </c>
    </row>
    <row r="8" spans="2:6" ht="15" customHeight="1" x14ac:dyDescent="0.45">
      <c r="B8" s="23" t="s">
        <v>183</v>
      </c>
      <c r="C8" s="27"/>
      <c r="D8" s="61"/>
      <c r="E8" s="53">
        <f>DAY(EOMONTH(DATE(2025,4,1),0))</f>
        <v>30</v>
      </c>
      <c r="F8" s="26">
        <f t="shared" si="0"/>
        <v>0</v>
      </c>
    </row>
    <row r="9" spans="2:6" ht="15" customHeight="1" x14ac:dyDescent="0.45">
      <c r="B9" s="23" t="s">
        <v>184</v>
      </c>
      <c r="C9" s="27"/>
      <c r="D9" s="61"/>
      <c r="E9" s="53">
        <f>DAY(EOMONTH(DATE(2025,5,1),0))</f>
        <v>31</v>
      </c>
      <c r="F9" s="26">
        <f t="shared" si="0"/>
        <v>0</v>
      </c>
    </row>
    <row r="10" spans="2:6" ht="15" customHeight="1" x14ac:dyDescent="0.45">
      <c r="B10" s="23" t="s">
        <v>185</v>
      </c>
      <c r="C10" s="27"/>
      <c r="D10" s="61"/>
      <c r="E10" s="53">
        <f>DAY(EOMONTH(DATE(2025,6,1),0))</f>
        <v>30</v>
      </c>
      <c r="F10" s="26">
        <f t="shared" si="0"/>
        <v>0</v>
      </c>
    </row>
    <row r="11" spans="2:6" ht="15" customHeight="1" x14ac:dyDescent="0.45">
      <c r="B11" s="23" t="s">
        <v>186</v>
      </c>
      <c r="C11" s="27"/>
      <c r="D11" s="61"/>
      <c r="E11" s="53">
        <f>DAY(EOMONTH(DATE(2025,7,1),0))</f>
        <v>31</v>
      </c>
      <c r="F11" s="26">
        <f t="shared" si="0"/>
        <v>0</v>
      </c>
    </row>
    <row r="12" spans="2:6" ht="15" customHeight="1" x14ac:dyDescent="0.45">
      <c r="B12" s="23" t="s">
        <v>187</v>
      </c>
      <c r="C12" s="27"/>
      <c r="D12" s="61"/>
      <c r="E12" s="53">
        <f>DAY(EOMONTH(DATE(2025,8,1),0))</f>
        <v>31</v>
      </c>
      <c r="F12" s="26">
        <f t="shared" si="0"/>
        <v>0</v>
      </c>
    </row>
    <row r="13" spans="2:6" ht="15" customHeight="1" x14ac:dyDescent="0.45">
      <c r="B13" s="23" t="s">
        <v>188</v>
      </c>
      <c r="C13" s="27"/>
      <c r="D13" s="61"/>
      <c r="E13" s="53">
        <f>DAY(EOMONTH(DATE(2025,9,1),0))</f>
        <v>30</v>
      </c>
      <c r="F13" s="26">
        <f t="shared" si="0"/>
        <v>0</v>
      </c>
    </row>
    <row r="14" spans="2:6" ht="15" customHeight="1" x14ac:dyDescent="0.45">
      <c r="B14" s="23" t="s">
        <v>189</v>
      </c>
      <c r="C14" s="27"/>
      <c r="D14" s="61"/>
      <c r="E14" s="53">
        <f>DAY(EOMONTH(DATE(2025,10,1),0))</f>
        <v>31</v>
      </c>
      <c r="F14" s="26">
        <f t="shared" si="0"/>
        <v>0</v>
      </c>
    </row>
    <row r="15" spans="2:6" ht="15" customHeight="1" x14ac:dyDescent="0.45">
      <c r="B15" s="23" t="s">
        <v>190</v>
      </c>
      <c r="C15" s="27"/>
      <c r="D15" s="61"/>
      <c r="E15" s="53">
        <f>DAY(EOMONTH(DATE(2025,11,1),0))</f>
        <v>30</v>
      </c>
      <c r="F15" s="26">
        <f t="shared" si="0"/>
        <v>0</v>
      </c>
    </row>
    <row r="16" spans="2:6" ht="15" customHeight="1" x14ac:dyDescent="0.45">
      <c r="B16" s="23" t="s">
        <v>191</v>
      </c>
      <c r="C16" s="27"/>
      <c r="D16" s="61"/>
      <c r="E16" s="53">
        <f>DAY(EOMONTH(DATE(2025,12,1),0))</f>
        <v>31</v>
      </c>
      <c r="F16" s="26">
        <f t="shared" si="0"/>
        <v>0</v>
      </c>
    </row>
    <row r="17" spans="2:6" ht="15" customHeight="1" x14ac:dyDescent="0.45">
      <c r="B17" s="17" t="s">
        <v>192</v>
      </c>
      <c r="C17" s="24"/>
    </row>
    <row r="18" spans="2:6" ht="15" customHeight="1" x14ac:dyDescent="0.45">
      <c r="B18" s="17" t="s">
        <v>193</v>
      </c>
      <c r="F18" s="28">
        <f>SUM(F5:F16)</f>
        <v>0</v>
      </c>
    </row>
    <row r="20" spans="2:6" ht="15" customHeight="1" x14ac:dyDescent="0.45">
      <c r="B20" s="74" t="s">
        <v>194</v>
      </c>
      <c r="C20" s="74"/>
      <c r="D20" s="74"/>
      <c r="E20" s="74"/>
      <c r="F20" s="62">
        <f>SUM(F5:F16)+C17</f>
        <v>0</v>
      </c>
    </row>
  </sheetData>
  <sheetProtection password="CE4B" sheet="1" formatCells="0"/>
  <mergeCells count="3">
    <mergeCell ref="B1:F1"/>
    <mergeCell ref="B2:F2"/>
    <mergeCell ref="B20:E20"/>
  </mergeCells>
  <pageMargins left="0.75" right="0.75" top="1" bottom="1" header="0.511811023622047" footer="0.511811023622047"/>
  <pageSetup paperSize="9" orientation="portrait" horizontalDpi="300" verticalDpi="300"/>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70"/>
  <sheetViews>
    <sheetView showGridLines="0" zoomScaleNormal="100" workbookViewId="0">
      <selection activeCell="G11" sqref="G11"/>
    </sheetView>
  </sheetViews>
  <sheetFormatPr defaultColWidth="8.6640625" defaultRowHeight="14.25" x14ac:dyDescent="0.45"/>
  <cols>
    <col min="1" max="1" width="7" customWidth="1"/>
    <col min="2" max="2" width="13" customWidth="1"/>
    <col min="3" max="3" width="68" customWidth="1"/>
    <col min="4" max="4" width="30" customWidth="1"/>
  </cols>
  <sheetData>
    <row r="1" spans="1:4" ht="25.5" customHeight="1" x14ac:dyDescent="0.45">
      <c r="A1" s="72" t="s">
        <v>195</v>
      </c>
      <c r="B1" s="72"/>
      <c r="C1" s="72"/>
      <c r="D1" s="72"/>
    </row>
    <row r="2" spans="1:4" ht="15" customHeight="1" x14ac:dyDescent="0.45">
      <c r="A2" s="73" t="s">
        <v>196</v>
      </c>
      <c r="B2" s="73"/>
      <c r="C2" s="73"/>
      <c r="D2" s="73"/>
    </row>
    <row r="4" spans="1:4" ht="15" customHeight="1" x14ac:dyDescent="0.45">
      <c r="A4" s="7" t="s">
        <v>197</v>
      </c>
      <c r="B4" s="7"/>
      <c r="C4" s="7"/>
      <c r="D4" s="7"/>
    </row>
    <row r="5" spans="1:4" ht="15" customHeight="1" x14ac:dyDescent="0.45">
      <c r="A5" s="63" t="s">
        <v>198</v>
      </c>
      <c r="B5" s="63" t="s">
        <v>166</v>
      </c>
      <c r="C5" s="64" t="s">
        <v>199</v>
      </c>
      <c r="D5" s="64" t="s">
        <v>200</v>
      </c>
    </row>
    <row r="6" spans="1:4" ht="24" customHeight="1" x14ac:dyDescent="0.45">
      <c r="A6" s="65"/>
      <c r="B6" s="66"/>
      <c r="C6" s="67" t="s">
        <v>201</v>
      </c>
      <c r="D6" s="66"/>
    </row>
    <row r="7" spans="1:4" ht="24" customHeight="1" x14ac:dyDescent="0.45">
      <c r="A7" s="65"/>
      <c r="B7" s="66"/>
      <c r="C7" s="67" t="s">
        <v>202</v>
      </c>
      <c r="D7" s="66"/>
    </row>
    <row r="8" spans="1:4" ht="24" customHeight="1" x14ac:dyDescent="0.45">
      <c r="A8" s="65"/>
      <c r="B8" s="66"/>
      <c r="C8" s="67" t="s">
        <v>203</v>
      </c>
      <c r="D8" s="66"/>
    </row>
    <row r="9" spans="1:4" ht="24" customHeight="1" x14ac:dyDescent="0.45">
      <c r="A9" s="65"/>
      <c r="B9" s="66"/>
      <c r="C9" s="67" t="s">
        <v>204</v>
      </c>
      <c r="D9" s="66"/>
    </row>
    <row r="10" spans="1:4" ht="24" customHeight="1" x14ac:dyDescent="0.45">
      <c r="A10" s="65"/>
      <c r="B10" s="66"/>
      <c r="C10" s="67" t="s">
        <v>205</v>
      </c>
      <c r="D10" s="66"/>
    </row>
    <row r="11" spans="1:4" ht="24" customHeight="1" x14ac:dyDescent="0.45">
      <c r="A11" s="65"/>
      <c r="B11" s="66"/>
      <c r="C11" s="67" t="s">
        <v>206</v>
      </c>
      <c r="D11" s="66"/>
    </row>
    <row r="12" spans="1:4" ht="24" customHeight="1" x14ac:dyDescent="0.45">
      <c r="A12" s="65"/>
      <c r="B12" s="66"/>
      <c r="C12" s="67" t="s">
        <v>207</v>
      </c>
      <c r="D12" s="66"/>
    </row>
    <row r="13" spans="1:4" ht="24" customHeight="1" x14ac:dyDescent="0.45">
      <c r="A13" s="65"/>
      <c r="B13" s="66"/>
      <c r="C13" s="67" t="s">
        <v>208</v>
      </c>
      <c r="D13" s="66"/>
    </row>
    <row r="14" spans="1:4" ht="15" customHeight="1" x14ac:dyDescent="0.45">
      <c r="C14" s="68" t="str">
        <f>CONCATENATE(COUNTIF(A6:A13,"✓")," / ",8," complete")</f>
        <v>0 / 8 complete</v>
      </c>
    </row>
    <row r="16" spans="1:4" ht="15" customHeight="1" x14ac:dyDescent="0.45">
      <c r="A16" s="7" t="s">
        <v>209</v>
      </c>
      <c r="B16" s="7"/>
      <c r="C16" s="7"/>
      <c r="D16" s="7"/>
    </row>
    <row r="17" spans="1:4" ht="15" customHeight="1" x14ac:dyDescent="0.45">
      <c r="A17" s="63" t="s">
        <v>198</v>
      </c>
      <c r="B17" s="63" t="s">
        <v>166</v>
      </c>
      <c r="C17" s="64" t="s">
        <v>199</v>
      </c>
      <c r="D17" s="64" t="s">
        <v>200</v>
      </c>
    </row>
    <row r="18" spans="1:4" ht="24" customHeight="1" x14ac:dyDescent="0.45">
      <c r="A18" s="65"/>
      <c r="B18" s="66"/>
      <c r="C18" s="67" t="s">
        <v>210</v>
      </c>
      <c r="D18" s="66"/>
    </row>
    <row r="19" spans="1:4" ht="24" customHeight="1" x14ac:dyDescent="0.45">
      <c r="A19" s="65"/>
      <c r="B19" s="66"/>
      <c r="C19" s="67" t="s">
        <v>211</v>
      </c>
      <c r="D19" s="66"/>
    </row>
    <row r="20" spans="1:4" ht="24" customHeight="1" x14ac:dyDescent="0.45">
      <c r="A20" s="65"/>
      <c r="B20" s="66"/>
      <c r="C20" s="67" t="s">
        <v>212</v>
      </c>
      <c r="D20" s="66"/>
    </row>
    <row r="21" spans="1:4" ht="24" customHeight="1" x14ac:dyDescent="0.45">
      <c r="A21" s="65"/>
      <c r="B21" s="66"/>
      <c r="C21" s="67" t="s">
        <v>213</v>
      </c>
      <c r="D21" s="66"/>
    </row>
    <row r="22" spans="1:4" ht="24" customHeight="1" x14ac:dyDescent="0.45">
      <c r="A22" s="65"/>
      <c r="B22" s="66"/>
      <c r="C22" s="67" t="s">
        <v>214</v>
      </c>
      <c r="D22" s="66"/>
    </row>
    <row r="23" spans="1:4" ht="24" customHeight="1" x14ac:dyDescent="0.45">
      <c r="A23" s="65"/>
      <c r="B23" s="66"/>
      <c r="C23" s="67" t="s">
        <v>215</v>
      </c>
      <c r="D23" s="66"/>
    </row>
    <row r="24" spans="1:4" ht="24" customHeight="1" x14ac:dyDescent="0.45">
      <c r="A24" s="65"/>
      <c r="B24" s="66"/>
      <c r="C24" s="67" t="s">
        <v>216</v>
      </c>
      <c r="D24" s="66"/>
    </row>
    <row r="25" spans="1:4" ht="24" customHeight="1" x14ac:dyDescent="0.45">
      <c r="A25" s="65"/>
      <c r="B25" s="66"/>
      <c r="C25" s="67" t="s">
        <v>217</v>
      </c>
      <c r="D25" s="66"/>
    </row>
    <row r="26" spans="1:4" ht="24" customHeight="1" x14ac:dyDescent="0.45">
      <c r="A26" s="65"/>
      <c r="B26" s="66"/>
      <c r="C26" s="67" t="s">
        <v>218</v>
      </c>
      <c r="D26" s="66"/>
    </row>
    <row r="27" spans="1:4" ht="24" customHeight="1" x14ac:dyDescent="0.45">
      <c r="A27" s="65"/>
      <c r="B27" s="66"/>
      <c r="C27" s="67" t="s">
        <v>219</v>
      </c>
      <c r="D27" s="66"/>
    </row>
    <row r="28" spans="1:4" ht="24" customHeight="1" x14ac:dyDescent="0.45">
      <c r="A28" s="65"/>
      <c r="B28" s="66"/>
      <c r="C28" s="67" t="s">
        <v>220</v>
      </c>
      <c r="D28" s="66"/>
    </row>
    <row r="29" spans="1:4" ht="24" customHeight="1" x14ac:dyDescent="0.45">
      <c r="A29" s="65"/>
      <c r="B29" s="66"/>
      <c r="C29" s="67" t="s">
        <v>221</v>
      </c>
      <c r="D29" s="66"/>
    </row>
    <row r="30" spans="1:4" ht="15" customHeight="1" x14ac:dyDescent="0.45">
      <c r="C30" s="68" t="str">
        <f>CONCATENATE(COUNTIF(A18:A29,"✓")," / ",12," complete")</f>
        <v>0 / 12 complete</v>
      </c>
    </row>
    <row r="32" spans="1:4" ht="15" customHeight="1" x14ac:dyDescent="0.45">
      <c r="A32" s="7" t="s">
        <v>222</v>
      </c>
      <c r="B32" s="7"/>
      <c r="C32" s="7"/>
      <c r="D32" s="7"/>
    </row>
    <row r="33" spans="1:4" ht="15" customHeight="1" x14ac:dyDescent="0.45">
      <c r="A33" s="63" t="s">
        <v>198</v>
      </c>
      <c r="B33" s="63" t="s">
        <v>166</v>
      </c>
      <c r="C33" s="64" t="s">
        <v>199</v>
      </c>
      <c r="D33" s="64" t="s">
        <v>200</v>
      </c>
    </row>
    <row r="34" spans="1:4" ht="24" customHeight="1" x14ac:dyDescent="0.45">
      <c r="A34" s="65"/>
      <c r="B34" s="66"/>
      <c r="C34" s="67" t="s">
        <v>223</v>
      </c>
      <c r="D34" s="66"/>
    </row>
    <row r="35" spans="1:4" ht="24" customHeight="1" x14ac:dyDescent="0.45">
      <c r="A35" s="65"/>
      <c r="B35" s="66"/>
      <c r="C35" s="67" t="s">
        <v>224</v>
      </c>
      <c r="D35" s="66"/>
    </row>
    <row r="36" spans="1:4" ht="24" customHeight="1" x14ac:dyDescent="0.45">
      <c r="A36" s="65"/>
      <c r="B36" s="66"/>
      <c r="C36" s="67" t="s">
        <v>225</v>
      </c>
      <c r="D36" s="66"/>
    </row>
    <row r="37" spans="1:4" ht="24" customHeight="1" x14ac:dyDescent="0.45">
      <c r="A37" s="65"/>
      <c r="B37" s="66"/>
      <c r="C37" s="67" t="s">
        <v>226</v>
      </c>
      <c r="D37" s="66"/>
    </row>
    <row r="38" spans="1:4" ht="24" customHeight="1" x14ac:dyDescent="0.45">
      <c r="A38" s="65"/>
      <c r="B38" s="66"/>
      <c r="C38" s="67" t="s">
        <v>227</v>
      </c>
      <c r="D38" s="66"/>
    </row>
    <row r="39" spans="1:4" ht="24" customHeight="1" x14ac:dyDescent="0.45">
      <c r="A39" s="65"/>
      <c r="B39" s="66"/>
      <c r="C39" s="67" t="s">
        <v>228</v>
      </c>
      <c r="D39" s="66"/>
    </row>
    <row r="40" spans="1:4" ht="24" customHeight="1" x14ac:dyDescent="0.45">
      <c r="A40" s="65"/>
      <c r="B40" s="66"/>
      <c r="C40" s="67" t="s">
        <v>229</v>
      </c>
      <c r="D40" s="66"/>
    </row>
    <row r="41" spans="1:4" ht="24" customHeight="1" x14ac:dyDescent="0.45">
      <c r="A41" s="65"/>
      <c r="B41" s="66"/>
      <c r="C41" s="67" t="s">
        <v>230</v>
      </c>
      <c r="D41" s="66"/>
    </row>
    <row r="42" spans="1:4" ht="24" customHeight="1" x14ac:dyDescent="0.45">
      <c r="A42" s="65"/>
      <c r="B42" s="66"/>
      <c r="C42" s="67" t="s">
        <v>231</v>
      </c>
      <c r="D42" s="66"/>
    </row>
    <row r="43" spans="1:4" ht="24" customHeight="1" x14ac:dyDescent="0.45">
      <c r="A43" s="65"/>
      <c r="B43" s="66"/>
      <c r="C43" s="67" t="s">
        <v>232</v>
      </c>
      <c r="D43" s="66"/>
    </row>
    <row r="44" spans="1:4" ht="15" customHeight="1" x14ac:dyDescent="0.45">
      <c r="C44" s="68" t="str">
        <f>CONCATENATE(COUNTIF(A34:A43,"✓")," / ",10," complete")</f>
        <v>0 / 10 complete</v>
      </c>
    </row>
    <row r="46" spans="1:4" ht="15" customHeight="1" x14ac:dyDescent="0.45">
      <c r="A46" s="7" t="s">
        <v>233</v>
      </c>
      <c r="B46" s="7"/>
      <c r="C46" s="7"/>
      <c r="D46" s="7"/>
    </row>
    <row r="47" spans="1:4" ht="15" customHeight="1" x14ac:dyDescent="0.45">
      <c r="A47" s="63" t="s">
        <v>198</v>
      </c>
      <c r="B47" s="63" t="s">
        <v>166</v>
      </c>
      <c r="C47" s="64" t="s">
        <v>199</v>
      </c>
      <c r="D47" s="64" t="s">
        <v>200</v>
      </c>
    </row>
    <row r="48" spans="1:4" ht="24" customHeight="1" x14ac:dyDescent="0.45">
      <c r="A48" s="65"/>
      <c r="B48" s="66"/>
      <c r="C48" s="67" t="s">
        <v>234</v>
      </c>
      <c r="D48" s="66"/>
    </row>
    <row r="49" spans="1:4" ht="24" customHeight="1" x14ac:dyDescent="0.45">
      <c r="A49" s="65"/>
      <c r="B49" s="66"/>
      <c r="C49" s="67" t="s">
        <v>235</v>
      </c>
      <c r="D49" s="66"/>
    </row>
    <row r="50" spans="1:4" ht="24" customHeight="1" x14ac:dyDescent="0.45">
      <c r="A50" s="65"/>
      <c r="B50" s="66"/>
      <c r="C50" s="67" t="s">
        <v>236</v>
      </c>
      <c r="D50" s="66"/>
    </row>
    <row r="51" spans="1:4" ht="24" customHeight="1" x14ac:dyDescent="0.45">
      <c r="A51" s="65"/>
      <c r="B51" s="66"/>
      <c r="C51" s="67" t="s">
        <v>237</v>
      </c>
      <c r="D51" s="66"/>
    </row>
    <row r="52" spans="1:4" ht="24" customHeight="1" x14ac:dyDescent="0.45">
      <c r="A52" s="65"/>
      <c r="B52" s="66"/>
      <c r="C52" s="67" t="s">
        <v>238</v>
      </c>
      <c r="D52" s="66"/>
    </row>
    <row r="53" spans="1:4" ht="24" customHeight="1" x14ac:dyDescent="0.45">
      <c r="A53" s="65"/>
      <c r="B53" s="66"/>
      <c r="C53" s="67" t="s">
        <v>239</v>
      </c>
      <c r="D53" s="66"/>
    </row>
    <row r="54" spans="1:4" ht="24" customHeight="1" x14ac:dyDescent="0.45">
      <c r="A54" s="65"/>
      <c r="B54" s="66"/>
      <c r="C54" s="67" t="s">
        <v>240</v>
      </c>
      <c r="D54" s="66"/>
    </row>
    <row r="55" spans="1:4" ht="24" customHeight="1" x14ac:dyDescent="0.45">
      <c r="A55" s="65"/>
      <c r="B55" s="66"/>
      <c r="C55" s="67" t="s">
        <v>241</v>
      </c>
      <c r="D55" s="66"/>
    </row>
    <row r="56" spans="1:4" ht="24" customHeight="1" x14ac:dyDescent="0.45">
      <c r="A56" s="65"/>
      <c r="B56" s="66"/>
      <c r="C56" s="67" t="s">
        <v>242</v>
      </c>
      <c r="D56" s="66"/>
    </row>
    <row r="57" spans="1:4" ht="15" customHeight="1" x14ac:dyDescent="0.45">
      <c r="C57" s="68" t="str">
        <f>CONCATENATE(COUNTIF(A48:A56,"✓")," / ",9," complete")</f>
        <v>0 / 9 complete</v>
      </c>
    </row>
    <row r="59" spans="1:4" ht="15" customHeight="1" x14ac:dyDescent="0.45">
      <c r="A59" s="7" t="s">
        <v>243</v>
      </c>
      <c r="B59" s="7"/>
      <c r="C59" s="7"/>
      <c r="D59" s="7"/>
    </row>
    <row r="60" spans="1:4" ht="15" customHeight="1" x14ac:dyDescent="0.45">
      <c r="A60" s="63" t="s">
        <v>198</v>
      </c>
      <c r="B60" s="63" t="s">
        <v>166</v>
      </c>
      <c r="C60" s="64" t="s">
        <v>199</v>
      </c>
      <c r="D60" s="64" t="s">
        <v>200</v>
      </c>
    </row>
    <row r="61" spans="1:4" ht="24" customHeight="1" x14ac:dyDescent="0.45">
      <c r="A61" s="65"/>
      <c r="B61" s="66"/>
      <c r="C61" s="67" t="s">
        <v>244</v>
      </c>
      <c r="D61" s="66"/>
    </row>
    <row r="62" spans="1:4" ht="24" customHeight="1" x14ac:dyDescent="0.45">
      <c r="A62" s="65"/>
      <c r="B62" s="66"/>
      <c r="C62" s="67" t="s">
        <v>245</v>
      </c>
      <c r="D62" s="66"/>
    </row>
    <row r="63" spans="1:4" ht="24" customHeight="1" x14ac:dyDescent="0.45">
      <c r="A63" s="65"/>
      <c r="B63" s="66"/>
      <c r="C63" s="67" t="s">
        <v>246</v>
      </c>
      <c r="D63" s="66"/>
    </row>
    <row r="64" spans="1:4" ht="24" customHeight="1" x14ac:dyDescent="0.45">
      <c r="A64" s="65"/>
      <c r="B64" s="66"/>
      <c r="C64" s="67" t="s">
        <v>247</v>
      </c>
      <c r="D64" s="66"/>
    </row>
    <row r="65" spans="1:4" ht="24" customHeight="1" x14ac:dyDescent="0.45">
      <c r="A65" s="65"/>
      <c r="B65" s="66"/>
      <c r="C65" s="67" t="s">
        <v>248</v>
      </c>
      <c r="D65" s="66"/>
    </row>
    <row r="66" spans="1:4" ht="24" customHeight="1" x14ac:dyDescent="0.45">
      <c r="A66" s="65"/>
      <c r="B66" s="66"/>
      <c r="C66" s="67" t="s">
        <v>249</v>
      </c>
      <c r="D66" s="66"/>
    </row>
    <row r="67" spans="1:4" ht="24" customHeight="1" x14ac:dyDescent="0.45">
      <c r="A67" s="65"/>
      <c r="B67" s="66"/>
      <c r="C67" s="67" t="s">
        <v>250</v>
      </c>
      <c r="D67" s="66"/>
    </row>
    <row r="68" spans="1:4" ht="24" customHeight="1" x14ac:dyDescent="0.45">
      <c r="A68" s="65"/>
      <c r="B68" s="66"/>
      <c r="C68" s="67" t="s">
        <v>251</v>
      </c>
      <c r="D68" s="66"/>
    </row>
    <row r="69" spans="1:4" ht="24" customHeight="1" x14ac:dyDescent="0.45">
      <c r="A69" s="65"/>
      <c r="B69" s="66"/>
      <c r="C69" s="67" t="s">
        <v>252</v>
      </c>
      <c r="D69" s="66"/>
    </row>
    <row r="70" spans="1:4" ht="15" customHeight="1" x14ac:dyDescent="0.45">
      <c r="C70" s="68" t="str">
        <f>CONCATENATE(COUNTIF(A61:A69,"✓")," / ",9," complete")</f>
        <v>0 / 9 complete</v>
      </c>
    </row>
  </sheetData>
  <mergeCells count="7">
    <mergeCell ref="A46:D46"/>
    <mergeCell ref="A59:D59"/>
    <mergeCell ref="A1:D1"/>
    <mergeCell ref="A2:D2"/>
    <mergeCell ref="A4:D4"/>
    <mergeCell ref="A16:D16"/>
    <mergeCell ref="A32:D32"/>
  </mergeCells>
  <dataValidations count="1">
    <dataValidation type="list" allowBlank="1" sqref="A6:A13 A18:A29 A34:A43 A48:A56 A61:A69" xr:uid="{00000000-0002-0000-0700-000000000000}">
      <formula1>"✓"</formula1>
      <formula2>0</formula2>
    </dataValidation>
  </dataValidation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Start Here</vt:lpstr>
      <vt:lpstr>Deal Analyzer</vt:lpstr>
      <vt:lpstr>Strategy Comparison</vt:lpstr>
      <vt:lpstr>5-Year Projection</vt:lpstr>
      <vt:lpstr>Loan (Acquisition)</vt:lpstr>
      <vt:lpstr>Refinance Loan</vt:lpstr>
      <vt:lpstr>STR Seasonality</vt:lpstr>
      <vt:lpstr>Due Diligence Checklist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AROI</dc:creator>
  <dc:description/>
  <cp:lastModifiedBy>Jennifer Beadles</cp:lastModifiedBy>
  <cp:revision>0</cp:revision>
  <dcterms:created xsi:type="dcterms:W3CDTF">2026-06-23T21:04:20Z</dcterms:created>
  <dcterms:modified xsi:type="dcterms:W3CDTF">2026-06-23T21:15:55Z</dcterms:modified>
  <dc:language>en-US</dc:language>
</cp:coreProperties>
</file>